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ffy3\OneDrive - McGill University\Storage Lists\REMAIN\"/>
    </mc:Choice>
  </mc:AlternateContent>
  <bookViews>
    <workbookView xWindow="0" yWindow="0" windowWidth="19200" windowHeight="7050"/>
  </bookViews>
  <sheets>
    <sheet name="Print Books" sheetId="1" r:id="rId1"/>
  </sheets>
  <definedNames>
    <definedName name="_xlnm._FilterDatabase" localSheetId="0" hidden="1">'Print Books'!$A$1:$BF$1</definedName>
  </definedNames>
  <calcPr calcId="162913"/>
</workbook>
</file>

<file path=xl/calcChain.xml><?xml version="1.0" encoding="utf-8"?>
<calcChain xmlns="http://schemas.openxmlformats.org/spreadsheetml/2006/main">
  <c r="AW99" i="1" l="1"/>
  <c r="AV99" i="1"/>
  <c r="AW98" i="1"/>
  <c r="AV98" i="1"/>
  <c r="AW97" i="1"/>
  <c r="AV97" i="1"/>
  <c r="AW96" i="1"/>
  <c r="AV96" i="1"/>
  <c r="AW95" i="1"/>
  <c r="AV95" i="1"/>
  <c r="AU95" i="1"/>
  <c r="AW94" i="1"/>
  <c r="AV94" i="1"/>
  <c r="AW93" i="1"/>
  <c r="AV93" i="1"/>
  <c r="AU93" i="1"/>
  <c r="AW92" i="1"/>
  <c r="AV92" i="1"/>
  <c r="AU92" i="1"/>
  <c r="AW91" i="1"/>
  <c r="AV91" i="1"/>
  <c r="AW90" i="1"/>
  <c r="AV90" i="1"/>
  <c r="AW89" i="1"/>
  <c r="AV89" i="1"/>
  <c r="AW88" i="1"/>
  <c r="AV88" i="1"/>
  <c r="AW87" i="1"/>
  <c r="AV87" i="1"/>
  <c r="AU87" i="1"/>
  <c r="AW86" i="1"/>
  <c r="AV86" i="1"/>
  <c r="AW85" i="1"/>
  <c r="AV85" i="1"/>
  <c r="AU85" i="1"/>
  <c r="AW84" i="1"/>
  <c r="AV84" i="1"/>
  <c r="AU84" i="1"/>
  <c r="AW83" i="1"/>
  <c r="AV83" i="1"/>
  <c r="AW82" i="1"/>
  <c r="AV82" i="1"/>
  <c r="AW81" i="1"/>
  <c r="AV81" i="1"/>
  <c r="AU81" i="1"/>
  <c r="AW80" i="1"/>
  <c r="AV80" i="1"/>
  <c r="AW79" i="1"/>
  <c r="AV79" i="1"/>
  <c r="AW78" i="1"/>
  <c r="AV78" i="1"/>
  <c r="AW77" i="1"/>
  <c r="AV77" i="1"/>
  <c r="AW76" i="1"/>
  <c r="AV76" i="1"/>
  <c r="AW75" i="1"/>
  <c r="AV75" i="1"/>
  <c r="AU75" i="1"/>
  <c r="AW74" i="1"/>
  <c r="AV74" i="1"/>
  <c r="AW73" i="1"/>
  <c r="AV73" i="1"/>
  <c r="AW72" i="1"/>
  <c r="AV72" i="1"/>
  <c r="AU72" i="1"/>
  <c r="AW71" i="1"/>
  <c r="AV71" i="1"/>
  <c r="AU71" i="1"/>
  <c r="AW70" i="1"/>
  <c r="AV70" i="1"/>
  <c r="AU70" i="1"/>
  <c r="AW69" i="1"/>
  <c r="AV69" i="1"/>
  <c r="AW68" i="1"/>
  <c r="AV68" i="1"/>
  <c r="AW67" i="1"/>
  <c r="AV67" i="1"/>
  <c r="AW66" i="1"/>
  <c r="AV66" i="1"/>
  <c r="AW65" i="1"/>
  <c r="AV65" i="1"/>
  <c r="AW64" i="1"/>
  <c r="AV64" i="1"/>
  <c r="AW63" i="1"/>
  <c r="AV63" i="1"/>
  <c r="AW62" i="1"/>
  <c r="AV62" i="1"/>
  <c r="AW61" i="1"/>
  <c r="AV61" i="1"/>
  <c r="AW60" i="1"/>
  <c r="AV60" i="1"/>
  <c r="AW59" i="1"/>
  <c r="AV59" i="1"/>
  <c r="AW58" i="1"/>
  <c r="AV58" i="1"/>
  <c r="AW57" i="1"/>
  <c r="AV57" i="1"/>
  <c r="AW56" i="1"/>
  <c r="AV56" i="1"/>
  <c r="AW55" i="1"/>
  <c r="AV55" i="1"/>
  <c r="AW54" i="1"/>
  <c r="AV54" i="1"/>
  <c r="AU54" i="1"/>
  <c r="AW53" i="1"/>
  <c r="AV53" i="1"/>
  <c r="AW52" i="1"/>
  <c r="AV52" i="1"/>
  <c r="AW51" i="1"/>
  <c r="AV51" i="1"/>
  <c r="AU51" i="1"/>
  <c r="AW50" i="1"/>
  <c r="AV50" i="1"/>
  <c r="AW49" i="1"/>
  <c r="AV49" i="1"/>
  <c r="AW48" i="1"/>
  <c r="AV48" i="1"/>
  <c r="AU48" i="1"/>
  <c r="AW47" i="1"/>
  <c r="AV47" i="1"/>
  <c r="AU47" i="1"/>
  <c r="AW46" i="1"/>
  <c r="AV46" i="1"/>
  <c r="AW45" i="1"/>
  <c r="AV45" i="1"/>
  <c r="AW44" i="1"/>
  <c r="AV44" i="1"/>
  <c r="AU44" i="1"/>
  <c r="AW43" i="1"/>
  <c r="AV43" i="1"/>
  <c r="AU43" i="1"/>
  <c r="AW42" i="1"/>
  <c r="AV42" i="1"/>
  <c r="AW41" i="1"/>
  <c r="AV41" i="1"/>
  <c r="AU41" i="1"/>
  <c r="AW40" i="1"/>
  <c r="AV40" i="1"/>
  <c r="AU40" i="1"/>
  <c r="AW39" i="1"/>
  <c r="AV39" i="1"/>
  <c r="AW38" i="1"/>
  <c r="AV38" i="1"/>
  <c r="AW37" i="1"/>
  <c r="AV37" i="1"/>
  <c r="AU37" i="1"/>
  <c r="AW36" i="1"/>
  <c r="AV36" i="1"/>
  <c r="AU36" i="1"/>
  <c r="AW35" i="1"/>
  <c r="AV35" i="1"/>
  <c r="AW34" i="1"/>
  <c r="AV34" i="1"/>
  <c r="AW33" i="1"/>
  <c r="AV33" i="1"/>
  <c r="AW32" i="1"/>
  <c r="AV32" i="1"/>
  <c r="AW31" i="1"/>
  <c r="AV31" i="1"/>
  <c r="AW30" i="1"/>
  <c r="AV30" i="1"/>
  <c r="AU30" i="1"/>
  <c r="AW29" i="1"/>
  <c r="AV29" i="1"/>
  <c r="AW28" i="1"/>
  <c r="AV28" i="1"/>
  <c r="AU28" i="1"/>
  <c r="AW27" i="1"/>
  <c r="AV27" i="1"/>
  <c r="AW26" i="1"/>
  <c r="AV26" i="1"/>
  <c r="AW25" i="1"/>
  <c r="AV25" i="1"/>
  <c r="AU25" i="1"/>
  <c r="AW24" i="1"/>
  <c r="AV24" i="1"/>
  <c r="AW23" i="1"/>
  <c r="AV23" i="1"/>
  <c r="AW22" i="1"/>
  <c r="AV22" i="1"/>
  <c r="AW21" i="1"/>
  <c r="AV21" i="1"/>
  <c r="AU21" i="1"/>
  <c r="AW20" i="1"/>
  <c r="AV20" i="1"/>
  <c r="AU20" i="1"/>
  <c r="AW19" i="1"/>
  <c r="AV19" i="1"/>
  <c r="AW18" i="1"/>
  <c r="AV18" i="1"/>
  <c r="AU18" i="1"/>
  <c r="AW17" i="1"/>
  <c r="AV17" i="1"/>
  <c r="AU17" i="1"/>
  <c r="AW16" i="1"/>
  <c r="AV16" i="1"/>
  <c r="AU16" i="1"/>
  <c r="AW15" i="1"/>
  <c r="AV15" i="1"/>
  <c r="AW14" i="1"/>
  <c r="AV14" i="1"/>
  <c r="AU14" i="1"/>
  <c r="AW13" i="1"/>
  <c r="AV13" i="1"/>
  <c r="AU13" i="1"/>
  <c r="AW12" i="1"/>
  <c r="AV12" i="1"/>
  <c r="AW11" i="1"/>
  <c r="AV11" i="1"/>
  <c r="AU11" i="1"/>
  <c r="AW10" i="1"/>
  <c r="AV10" i="1"/>
  <c r="AW9" i="1"/>
  <c r="AV9" i="1"/>
  <c r="AW8" i="1"/>
  <c r="AV8" i="1"/>
  <c r="AU8" i="1"/>
  <c r="AW7" i="1"/>
  <c r="AV7" i="1"/>
  <c r="AU7" i="1"/>
  <c r="AW6" i="1"/>
  <c r="AV6" i="1"/>
  <c r="AW5" i="1"/>
  <c r="AV5" i="1"/>
  <c r="AW4" i="1"/>
  <c r="AV4" i="1"/>
  <c r="AU4" i="1"/>
  <c r="AW3" i="1"/>
  <c r="AV3" i="1"/>
  <c r="AW2" i="1"/>
  <c r="AV2" i="1"/>
  <c r="AU2" i="1"/>
</calcChain>
</file>

<file path=xl/sharedStrings.xml><?xml version="1.0" encoding="utf-8"?>
<sst xmlns="http://schemas.openxmlformats.org/spreadsheetml/2006/main" count="3105" uniqueCount="1233">
  <si>
    <t>Collection Code</t>
  </si>
  <si>
    <t>Location Code</t>
  </si>
  <si>
    <t>Display Call Number</t>
  </si>
  <si>
    <t>Display Call Number Normalized</t>
  </si>
  <si>
    <t>Title</t>
  </si>
  <si>
    <t>Enumeration</t>
  </si>
  <si>
    <t>Possible Multi-Volume Set</t>
  </si>
  <si>
    <t>Copy Number</t>
  </si>
  <si>
    <t>Possible Duplicate</t>
  </si>
  <si>
    <t>Multi-Edition Title</t>
  </si>
  <si>
    <t>Number of Related Ebooks</t>
  </si>
  <si>
    <t>Author</t>
  </si>
  <si>
    <t>Publisher</t>
  </si>
  <si>
    <t>Publication Year</t>
  </si>
  <si>
    <t>Edition</t>
  </si>
  <si>
    <t>Primary Language</t>
  </si>
  <si>
    <t>Series</t>
  </si>
  <si>
    <t>LC Subclass</t>
  </si>
  <si>
    <t>Recorded Uses - Item</t>
  </si>
  <si>
    <t>Recorded Uses - Title</t>
  </si>
  <si>
    <t>Last Charge Date - Item</t>
  </si>
  <si>
    <t>Last Charge Date - Title</t>
  </si>
  <si>
    <t>Last Add Date - Item</t>
  </si>
  <si>
    <t>Last Add Date - Title</t>
  </si>
  <si>
    <t>Global Holdings - Same Edition</t>
  </si>
  <si>
    <t>Canada Holdings - Same Edition</t>
  </si>
  <si>
    <t>Canada Holdings - Any Edition</t>
  </si>
  <si>
    <t>Quebec Holdings - Same Edition</t>
  </si>
  <si>
    <t>Quebec Holdings - Any Edition</t>
  </si>
  <si>
    <t>All Comparator Library Holdings - Same Edition</t>
  </si>
  <si>
    <t>All Comparator Library Holdings - Any Edition</t>
  </si>
  <si>
    <t>BCI - Same Edition</t>
  </si>
  <si>
    <t>BCI - Any Edition</t>
  </si>
  <si>
    <t>ARL Libraries - Same Edition</t>
  </si>
  <si>
    <t>ARL Libraries - Any Edition</t>
  </si>
  <si>
    <t>CARL - Same Edition</t>
  </si>
  <si>
    <t>CARL - Any Edition</t>
  </si>
  <si>
    <t>AAU - Same Edition</t>
  </si>
  <si>
    <t>AAU - Any Edition</t>
  </si>
  <si>
    <t>HathiTrust Retention Commitments - Same Edition</t>
  </si>
  <si>
    <t>HathiTrust Retention Commitments - Any Edition</t>
  </si>
  <si>
    <t>CRKN - Same Edition</t>
  </si>
  <si>
    <t>CRKN - Any Edition</t>
  </si>
  <si>
    <t>Published in Canada</t>
  </si>
  <si>
    <t>HathiTrust Public Domain</t>
  </si>
  <si>
    <t>HathiTrust In Copyright</t>
  </si>
  <si>
    <t>HathiTrust URL</t>
  </si>
  <si>
    <t>OPAC URL</t>
  </si>
  <si>
    <t>WorldCat URL</t>
  </si>
  <si>
    <t>OCLC Work ID</t>
  </si>
  <si>
    <t>WorldCat OCLC Number</t>
  </si>
  <si>
    <t>Bib Record Number</t>
  </si>
  <si>
    <t>Bib Control Number</t>
  </si>
  <si>
    <t>Item Control Number</t>
  </si>
  <si>
    <t>Item Type Code</t>
  </si>
  <si>
    <t>Item Status Code</t>
  </si>
  <si>
    <t>ISBN</t>
  </si>
  <si>
    <t>Barcode</t>
  </si>
  <si>
    <t>SCS Item ID</t>
  </si>
  <si>
    <t>LGGG</t>
  </si>
  <si>
    <t>- Main Collection - Regular Loan</t>
  </si>
  <si>
    <t>PH1 S6 no.222</t>
  </si>
  <si>
    <t>0                      PH 0001000S  6                                                       no.222</t>
  </si>
  <si>
    <t>Manchuria : an ethnic history / by Juha Janhunen.</t>
  </si>
  <si>
    <t>no.222*</t>
  </si>
  <si>
    <t>No</t>
  </si>
  <si>
    <t>0</t>
  </si>
  <si>
    <t>Janhunen, Juha, 1952-</t>
  </si>
  <si>
    <t>Helsinki : Finno-Ugrian Society, 1996.</t>
  </si>
  <si>
    <t>1996</t>
  </si>
  <si>
    <t>eng</t>
  </si>
  <si>
    <t>Memoires de la société finno-ougrienne</t>
  </si>
  <si>
    <t xml:space="preserve">PH </t>
  </si>
  <si>
    <t>2018-08-13</t>
  </si>
  <si>
    <t>2019-02-02</t>
  </si>
  <si>
    <t>Yes</t>
  </si>
  <si>
    <t>285618327:eng</t>
  </si>
  <si>
    <t>35288764</t>
  </si>
  <si>
    <t>ocm35288764</t>
  </si>
  <si>
    <t>3101840608A</t>
  </si>
  <si>
    <t>Book</t>
  </si>
  <si>
    <t>AVAILABLE</t>
  </si>
  <si>
    <t>9789519403847</t>
  </si>
  <si>
    <t>793448768</t>
  </si>
  <si>
    <t>PH9 M86 K36 2010</t>
  </si>
  <si>
    <t>0                      PH 0009000M  86                 K  36          2010</t>
  </si>
  <si>
    <t>The life of Bernát Munkácsi / István Kozmács.</t>
  </si>
  <si>
    <t>Kozmács, István, 1954- author.</t>
  </si>
  <si>
    <t>Hungary : Hungarian National Organisation of the World Congress of Finno-Ugric Peoples, 2010.</t>
  </si>
  <si>
    <t>2010</t>
  </si>
  <si>
    <t>1175688579:eng</t>
  </si>
  <si>
    <t>815399473</t>
  </si>
  <si>
    <t>ocn815399473</t>
  </si>
  <si>
    <t>31035137553</t>
  </si>
  <si>
    <t>9789638928009</t>
  </si>
  <si>
    <t>794932526</t>
  </si>
  <si>
    <t>PH18 M56 1994</t>
  </si>
  <si>
    <t>0                      PH 0018000M  56          1994</t>
  </si>
  <si>
    <t>Minor Uralic languages : structure and development / edited by Ago Künnap.</t>
  </si>
  <si>
    <t>Tartu : University of Tartu ; Groningen : University of Groningen, 1994.</t>
  </si>
  <si>
    <t>1994</t>
  </si>
  <si>
    <t>2017-10-10</t>
  </si>
  <si>
    <t>476427762:eng</t>
  </si>
  <si>
    <t>32326153</t>
  </si>
  <si>
    <t>ocm32326153</t>
  </si>
  <si>
    <t>3101828994P</t>
  </si>
  <si>
    <t>9789985560655</t>
  </si>
  <si>
    <t>793381048</t>
  </si>
  <si>
    <t>PH21 M56 1993</t>
  </si>
  <si>
    <t>0                      PH 0021000M  56          1993</t>
  </si>
  <si>
    <t>Minor Uralic languages and their contacts / edited by Ago Künnap.</t>
  </si>
  <si>
    <t>Tartu : University of Tartu, 1993.</t>
  </si>
  <si>
    <t>1993</t>
  </si>
  <si>
    <t>31840189:eng</t>
  </si>
  <si>
    <t>29861092</t>
  </si>
  <si>
    <t>ocm29861092</t>
  </si>
  <si>
    <t>3101828998H</t>
  </si>
  <si>
    <t>9789985560013</t>
  </si>
  <si>
    <t>793322359</t>
  </si>
  <si>
    <t>PH131 S85 1992</t>
  </si>
  <si>
    <t>0                      PH 0131000S  85          1992</t>
  </si>
  <si>
    <t>Finnish / Helena Sulkala and Merja Karjalainen.</t>
  </si>
  <si>
    <t>Sulkala, Helena.</t>
  </si>
  <si>
    <t>London ; New York : Routledge, ©1992.</t>
  </si>
  <si>
    <t>1992</t>
  </si>
  <si>
    <t>Descriptive grammars</t>
  </si>
  <si>
    <t>2015-09-29</t>
  </si>
  <si>
    <t>884829:eng</t>
  </si>
  <si>
    <t>24376890</t>
  </si>
  <si>
    <t>ocm24376890</t>
  </si>
  <si>
    <t>3100997219V</t>
  </si>
  <si>
    <t>9780415026437</t>
  </si>
  <si>
    <t>793196724</t>
  </si>
  <si>
    <t>PH324 E5 C7 1889</t>
  </si>
  <si>
    <t>0                      PH 0324000E  5                  C  7           1889</t>
  </si>
  <si>
    <t>The Kalevala, the epic poem of Finland / into English by John Martin Crawford.</t>
  </si>
  <si>
    <t>v.1</t>
  </si>
  <si>
    <t>Kalevala. English.</t>
  </si>
  <si>
    <t>New York : J.B. Alden, 1889.</t>
  </si>
  <si>
    <t>1889</t>
  </si>
  <si>
    <t>2017-12-10</t>
  </si>
  <si>
    <t>501550098:eng</t>
  </si>
  <si>
    <t>19533210</t>
  </si>
  <si>
    <t>ocm19533210</t>
  </si>
  <si>
    <t>3103117659E</t>
  </si>
  <si>
    <t>793061285</t>
  </si>
  <si>
    <t>v.2</t>
  </si>
  <si>
    <t>2014-05-11</t>
  </si>
  <si>
    <t>3103117664C</t>
  </si>
  <si>
    <t>793061284</t>
  </si>
  <si>
    <t>PH324 E5 F7 1988</t>
  </si>
  <si>
    <t>0                      PH 0324000E  5                  F  7           1988</t>
  </si>
  <si>
    <t>The Kalevala : epic of the Finnish people / translated by Eino Friberg ; editing and introduction by George C. Schoolfield ; illustrated by Björn Landström.</t>
  </si>
  <si>
    <t>Helsinki, Finland : Otava ; Turku, Finland : Finnish North American Literature Society, ©1988.</t>
  </si>
  <si>
    <t>1988</t>
  </si>
  <si>
    <t>2018-12-16</t>
  </si>
  <si>
    <t>44449623:eng</t>
  </si>
  <si>
    <t>18941121</t>
  </si>
  <si>
    <t>ocm18941121</t>
  </si>
  <si>
    <t>3102960272L</t>
  </si>
  <si>
    <t>9789511101376</t>
  </si>
  <si>
    <t>793041892</t>
  </si>
  <si>
    <t>PH324 E5 K5 1985</t>
  </si>
  <si>
    <t>0                      PH 0324000E  5                  K  5           1985</t>
  </si>
  <si>
    <t>Kalevala : the land of the heroes / translated by W.F. Kirby ; introduced by M.A. Branch.</t>
  </si>
  <si>
    <t>London ; Dover, N.H. : Athlone Press, 1985.</t>
  </si>
  <si>
    <t>1985</t>
  </si>
  <si>
    <t>2017-05-01</t>
  </si>
  <si>
    <t>19047093:eng</t>
  </si>
  <si>
    <t>11235634</t>
  </si>
  <si>
    <t>ocm11235634</t>
  </si>
  <si>
    <t>3000373764G</t>
  </si>
  <si>
    <t>9780485112580</t>
  </si>
  <si>
    <t>792764542</t>
  </si>
  <si>
    <t>PH324 E5 M3 1963</t>
  </si>
  <si>
    <t>0                      PH 0324000E  5                  M  3           1963</t>
  </si>
  <si>
    <t>The Kalevala; or, Poems of the Kaleva District. Compiled by Elias Lönnrot. A prose translation with foreword and appendices by Francis Peabody Magoun, Jr.</t>
  </si>
  <si>
    <t>Kalevala.</t>
  </si>
  <si>
    <t>Cambridge, Mass., Harvard University Press, 1963.</t>
  </si>
  <si>
    <t>1963</t>
  </si>
  <si>
    <t>2018-05-15</t>
  </si>
  <si>
    <t>10177872730:eng</t>
  </si>
  <si>
    <t>1383209</t>
  </si>
  <si>
    <t>ocm01383209</t>
  </si>
  <si>
    <t>3102866139E</t>
  </si>
  <si>
    <t>ON_LOAN</t>
  </si>
  <si>
    <t>9780674500006</t>
  </si>
  <si>
    <t>791614421</t>
  </si>
  <si>
    <t>PH355 K548 S413 1929</t>
  </si>
  <si>
    <t>0                      PH 0355000K  548                S  413         1929</t>
  </si>
  <si>
    <t>Seven brothers / by Alexis Kivi ; translated from the Finnish by Alex Matson.</t>
  </si>
  <si>
    <t>Kivi, Aleksis, 1834-1872.</t>
  </si>
  <si>
    <t>London : Faber &amp; Faber, [1929]</t>
  </si>
  <si>
    <t>1929</t>
  </si>
  <si>
    <t>4238285:eng</t>
  </si>
  <si>
    <t>427297627</t>
  </si>
  <si>
    <t>ocn427297627</t>
  </si>
  <si>
    <t>30008050199</t>
  </si>
  <si>
    <t>794571019</t>
  </si>
  <si>
    <t>PH355 S5 I43</t>
  </si>
  <si>
    <t>0                      PH 0355000S  5                  I  43</t>
  </si>
  <si>
    <t>People in the summer night : an epic suite / F.E. Sillanpää ; translated from the Finnish by Alan Blair ; with an introduction by Thomas Warburton.</t>
  </si>
  <si>
    <t>Sillanpää, F. E. (Frans Eemil), 1888-1964.</t>
  </si>
  <si>
    <t>Madison : University of Wisconsin Press, 1966.</t>
  </si>
  <si>
    <t>1966</t>
  </si>
  <si>
    <t>Nordic translation series</t>
  </si>
  <si>
    <t>2015-09-11</t>
  </si>
  <si>
    <t>4141128869:eng</t>
  </si>
  <si>
    <t>60712304</t>
  </si>
  <si>
    <t>ocm60712304</t>
  </si>
  <si>
    <t>3000301971Q</t>
  </si>
  <si>
    <t>793942627</t>
  </si>
  <si>
    <t>PH355 W3 A6513 1950</t>
  </si>
  <si>
    <t>0                      PH 0355000W  3                  A  6513        1950</t>
  </si>
  <si>
    <t>The adventurer / translated by Naomi Walford.</t>
  </si>
  <si>
    <t>Waltari, Mika, 1908-1979, author.</t>
  </si>
  <si>
    <t>New York : G.P. Putnam's Sons, [1950]</t>
  </si>
  <si>
    <t>1950</t>
  </si>
  <si>
    <t>2015-10-22</t>
  </si>
  <si>
    <t>1152502939:eng</t>
  </si>
  <si>
    <t>337909</t>
  </si>
  <si>
    <t>ocm00337909</t>
  </si>
  <si>
    <t>3103103034K</t>
  </si>
  <si>
    <t>791342254</t>
  </si>
  <si>
    <t>PH355 W3 I413 1966</t>
  </si>
  <si>
    <t>0                      PH 0355000W  3                  I  413         1966</t>
  </si>
  <si>
    <t>The Roman : the memoirs of Minutus Lausus Manilianus, who has won the Insignia of a Triumph, who has the rank of Consul, who is chairman of the Priests' Collegium of the god Vespasian and a member of the Roman Senate / by Mika Waltari.</t>
  </si>
  <si>
    <t>Waltari, Mika, 1908-1979.</t>
  </si>
  <si>
    <t>London : Hodder &amp; Stoughton, [1966]</t>
  </si>
  <si>
    <t>2018-06-05</t>
  </si>
  <si>
    <t>8910988230:eng</t>
  </si>
  <si>
    <t>14986758</t>
  </si>
  <si>
    <t>ocm14986758</t>
  </si>
  <si>
    <t>31035925395</t>
  </si>
  <si>
    <t>792915889</t>
  </si>
  <si>
    <t>PH355 W3 J613 1953</t>
  </si>
  <si>
    <t>0                      PH 0355000W  3                  J  613         1953</t>
  </si>
  <si>
    <t>The dark angel / Mika Waltari ; translated by Naomi Walford.</t>
  </si>
  <si>
    <t>New York : Putnam, ©1953.</t>
  </si>
  <si>
    <t>1953</t>
  </si>
  <si>
    <t>2015-12-07</t>
  </si>
  <si>
    <t>2908464715:eng</t>
  </si>
  <si>
    <t>1488283</t>
  </si>
  <si>
    <t>ocm01488283</t>
  </si>
  <si>
    <t>31036015992</t>
  </si>
  <si>
    <t>791673041</t>
  </si>
  <si>
    <t>PH355 W3 T813 1956</t>
  </si>
  <si>
    <t>0                      PH 0355000W  3                  T  813         1956</t>
  </si>
  <si>
    <t>The Etruscan / by Mika Waltari ; translated by Lily Leino.</t>
  </si>
  <si>
    <t>New York : G.P. Putnam's Sons, [1956]</t>
  </si>
  <si>
    <t>1956</t>
  </si>
  <si>
    <t>2019-04-17</t>
  </si>
  <si>
    <t>3980161457:eng</t>
  </si>
  <si>
    <t>1036123</t>
  </si>
  <si>
    <t>ocm01036123</t>
  </si>
  <si>
    <t>3103022236E</t>
  </si>
  <si>
    <t>791530636</t>
  </si>
  <si>
    <t>PH355 W3 W313 1951</t>
  </si>
  <si>
    <t>0                      PH 0355000W  3                  W  313         1951</t>
  </si>
  <si>
    <t>The wanderer / by Mika Waltari ; translated by Naomi Walford.</t>
  </si>
  <si>
    <t>New York : G.P. Putnam's Sons, [1951]</t>
  </si>
  <si>
    <t>1951</t>
  </si>
  <si>
    <t>2790469172:eng</t>
  </si>
  <si>
    <t>1392455</t>
  </si>
  <si>
    <t>ocm01392455</t>
  </si>
  <si>
    <t>3000776494D</t>
  </si>
  <si>
    <t>791617302</t>
  </si>
  <si>
    <t>PH356 O37 P8413 2010</t>
  </si>
  <si>
    <t>0                      PH 0356000O  37                 P  8413        2010</t>
  </si>
  <si>
    <t>Purge / Sofi Oksanen ; translated from the Finnish by Lola Rogers.</t>
  </si>
  <si>
    <t>Oksanen, Sofi, 1977-</t>
  </si>
  <si>
    <t>New York : Black Cat ; [Berkeley, Calif.] : Distributed by Publishers Group West, 2010.</t>
  </si>
  <si>
    <t>1st ed.</t>
  </si>
  <si>
    <t>2017-05-27</t>
  </si>
  <si>
    <t>1153697761:eng</t>
  </si>
  <si>
    <t>460054286</t>
  </si>
  <si>
    <t>ocn460054286</t>
  </si>
  <si>
    <t>31032402006</t>
  </si>
  <si>
    <t>9780802170774</t>
  </si>
  <si>
    <t>794790869</t>
  </si>
  <si>
    <t>PH609 T33</t>
  </si>
  <si>
    <t>0                      PH 0609000T  33</t>
  </si>
  <si>
    <t>Standard Estonian grammar.</t>
  </si>
  <si>
    <t>Tauli, Valter, 1907-1986.</t>
  </si>
  <si>
    <t>Stockholm, Almqvist &amp; Wiksell (distr.), 1973-&lt;1983&gt;</t>
  </si>
  <si>
    <t>1973</t>
  </si>
  <si>
    <t>Acta Universitatis Upsaliensis. Studia Uralica et Altaica Upsaliensia ; 8, &lt;14&gt;</t>
  </si>
  <si>
    <t>5612578312:eng</t>
  </si>
  <si>
    <t>3207569</t>
  </si>
  <si>
    <t>ocm03207569</t>
  </si>
  <si>
    <t>3000426728S</t>
  </si>
  <si>
    <t>9789155400880</t>
  </si>
  <si>
    <t>792229834</t>
  </si>
  <si>
    <t>PH666.21 A6 A26 1987</t>
  </si>
  <si>
    <t>0                      PH 0666210A  6                  A  26          1987</t>
  </si>
  <si>
    <t>The wandering border : poems / by Jaan Kaplinski ; translated from the Estonian by the author with Sam Hamill and Riina Tamm.</t>
  </si>
  <si>
    <t>Kaplinski, Jaan, 1941- author, translator.</t>
  </si>
  <si>
    <t>Port Townsend : Copper Canyon Press, [1987]</t>
  </si>
  <si>
    <t>1987</t>
  </si>
  <si>
    <t>2018-12-17</t>
  </si>
  <si>
    <t>15391272:eng</t>
  </si>
  <si>
    <t>17600857</t>
  </si>
  <si>
    <t>ocm17600857</t>
  </si>
  <si>
    <t>3100749184L</t>
  </si>
  <si>
    <t>9781556590092</t>
  </si>
  <si>
    <t>792996973</t>
  </si>
  <si>
    <t>PH666.21 A6 Z85 2014</t>
  </si>
  <si>
    <t>0                      PH 0666210A  6                  Z  85          2014</t>
  </si>
  <si>
    <t>Unforced flourishing : understanding Jaan Kaplinski / Thomas Salumets.</t>
  </si>
  <si>
    <t>Salumets, Thomas, author.</t>
  </si>
  <si>
    <t>Montréal &amp; Kingston : McGill-Queen's University Press, [2014]</t>
  </si>
  <si>
    <t>2014</t>
  </si>
  <si>
    <t>1856739220:eng</t>
  </si>
  <si>
    <t>864505032</t>
  </si>
  <si>
    <t>ocn864505032</t>
  </si>
  <si>
    <t>3103494789X</t>
  </si>
  <si>
    <t>9780773543713</t>
  </si>
  <si>
    <t>794962115</t>
  </si>
  <si>
    <t>PH666.32 I5 L6713 2012</t>
  </si>
  <si>
    <t>0                      PH 0666320I  5                  L  6713        2012</t>
  </si>
  <si>
    <t>An unending landscape / Toomas Vint ; translated by Eric Dickens.</t>
  </si>
  <si>
    <t>Vint, Toomas.</t>
  </si>
  <si>
    <t>Champaign, Ill. : Dalkey Archive Press, 2012.</t>
  </si>
  <si>
    <t>2012</t>
  </si>
  <si>
    <t>2019-01-17</t>
  </si>
  <si>
    <t>1207231654:eng</t>
  </si>
  <si>
    <t>767564391</t>
  </si>
  <si>
    <t>ocn767564391</t>
  </si>
  <si>
    <t>31034721277</t>
  </si>
  <si>
    <t>9781564787361</t>
  </si>
  <si>
    <t>794901077</t>
  </si>
  <si>
    <t>PH735 S6 V37 2018</t>
  </si>
  <si>
    <t>0                      PH 0735000S  6                  V  37          2018</t>
  </si>
  <si>
    <t>Vastedad : poesía del pueblo Sami / prólogo y traducción de René Vázquez Díaz.</t>
  </si>
  <si>
    <t>Torrejón de la Calzada, Madrid : Devenir, 2018.</t>
  </si>
  <si>
    <t>2018</t>
  </si>
  <si>
    <t>Primera edición.</t>
  </si>
  <si>
    <t>spa</t>
  </si>
  <si>
    <t>Devenir poesía ; número 295</t>
  </si>
  <si>
    <t>2019-03-05</t>
  </si>
  <si>
    <t>8956677185:spa</t>
  </si>
  <si>
    <t>1089199474</t>
  </si>
  <si>
    <t>on1089199474</t>
  </si>
  <si>
    <t>31038594849</t>
  </si>
  <si>
    <t>9788416459636</t>
  </si>
  <si>
    <t>795079424</t>
  </si>
  <si>
    <t>PH2111 B33 1965</t>
  </si>
  <si>
    <t>0                      PH 2111000B  33          1965</t>
  </si>
  <si>
    <t>Learn Hungarian, by Zoltán Bánhidi, Zoltán Jókay [and] Dénes Szabó, in collaboration with Jenó Tarján.</t>
  </si>
  <si>
    <t>Bánhidi, Zoltán.</t>
  </si>
  <si>
    <t>Budapest, Tankönyvkiadó [1965]</t>
  </si>
  <si>
    <t>1965</t>
  </si>
  <si>
    <t>2017-11-30</t>
  </si>
  <si>
    <t>1213993:eng</t>
  </si>
  <si>
    <t>44630</t>
  </si>
  <si>
    <t>ocm00044630</t>
  </si>
  <si>
    <t>3101828442R</t>
  </si>
  <si>
    <t>791237788</t>
  </si>
  <si>
    <t>PH2111 P39 1987</t>
  </si>
  <si>
    <t>0                      PH 2111000P  39          1987</t>
  </si>
  <si>
    <t>Colloquial Hungarian / Jerry Payne.</t>
  </si>
  <si>
    <t>Payne, Jerry.</t>
  </si>
  <si>
    <t>London ; New York : Routledge &amp; K. Paul, 1987.</t>
  </si>
  <si>
    <t>The colloquial series</t>
  </si>
  <si>
    <t>7260297:eng</t>
  </si>
  <si>
    <t>13424071</t>
  </si>
  <si>
    <t>ocm13424071</t>
  </si>
  <si>
    <t>3101802643M</t>
  </si>
  <si>
    <t>9780710206367</t>
  </si>
  <si>
    <t>792852809</t>
  </si>
  <si>
    <t>PH2139.5 V36 2002</t>
  </si>
  <si>
    <t>0                      PH 2139500V  36          2002</t>
  </si>
  <si>
    <t>Intonation and stress : evidence from Hungarian / László Varga.</t>
  </si>
  <si>
    <t>Varga, László, 1943-</t>
  </si>
  <si>
    <t>Houndmills, Basingstoke, Hampshire ; New York : Palgrave Macmillan, 2002.</t>
  </si>
  <si>
    <t>2002</t>
  </si>
  <si>
    <t>2018-11-21</t>
  </si>
  <si>
    <t>801719323:eng</t>
  </si>
  <si>
    <t>48557607</t>
  </si>
  <si>
    <t>ocm48557607</t>
  </si>
  <si>
    <t>31022125237</t>
  </si>
  <si>
    <t>9780333973707</t>
  </si>
  <si>
    <t>793723769</t>
  </si>
  <si>
    <t>PH2199 C6 1982</t>
  </si>
  <si>
    <t>0                      PH 2199000C  6           1982</t>
  </si>
  <si>
    <t>Contrastive studies Hungarian-English / edited by László Dezső.</t>
  </si>
  <si>
    <t>Budapest : Akadémiai Kiadó, 1982.</t>
  </si>
  <si>
    <t>1982</t>
  </si>
  <si>
    <t>Studia comparationsis linguae Hungaricae</t>
  </si>
  <si>
    <t>2016-12-15</t>
  </si>
  <si>
    <t>42886081:eng</t>
  </si>
  <si>
    <t>9377746</t>
  </si>
  <si>
    <t>ocm09377746</t>
  </si>
  <si>
    <t>3000347483M</t>
  </si>
  <si>
    <t>9789630527194</t>
  </si>
  <si>
    <t>792673057</t>
  </si>
  <si>
    <t>PH2361 K55 2002</t>
  </si>
  <si>
    <t>0                      PH 2361000K  55          2002</t>
  </si>
  <si>
    <t>The syntax of Hungarian / Katalin É. Kiss.</t>
  </si>
  <si>
    <t>Kiss, Katalin É.</t>
  </si>
  <si>
    <t>Cambridge, UK ; New York : Cambridge University Press, 2002.</t>
  </si>
  <si>
    <t>Cambridge syntax guides</t>
  </si>
  <si>
    <t>9657890310:eng</t>
  </si>
  <si>
    <t>47658892</t>
  </si>
  <si>
    <t>ocm47658892</t>
  </si>
  <si>
    <t>31022484268</t>
  </si>
  <si>
    <t>9780521660471</t>
  </si>
  <si>
    <t>793704720</t>
  </si>
  <si>
    <t>PH3012 C94 1984</t>
  </si>
  <si>
    <t>0                      PH 3012000C  94          1984</t>
  </si>
  <si>
    <t>The Oxford history of Hungarian literature from the earliest times to the present / Lóránt Czigány.</t>
  </si>
  <si>
    <t>Czigány, Lóránt.</t>
  </si>
  <si>
    <t>Oxford [Oxfordshire] : Clarendon Press ; New York : Oxford University Press, ©1984.</t>
  </si>
  <si>
    <t>1984</t>
  </si>
  <si>
    <t>2018-05-05</t>
  </si>
  <si>
    <t>6863070:eng</t>
  </si>
  <si>
    <t>9324991</t>
  </si>
  <si>
    <t>ocm09324991</t>
  </si>
  <si>
    <t>3103017600U</t>
  </si>
  <si>
    <t>9780198157816</t>
  </si>
  <si>
    <t>792670300</t>
  </si>
  <si>
    <t>PH3084 O88 2010</t>
  </si>
  <si>
    <t>0                      PH 3084000O  88          2010</t>
  </si>
  <si>
    <t>Eastern : la commedia ungherese sulle scene italiane fra le due guerre / Antonella Ottai.</t>
  </si>
  <si>
    <t>Ottai, Antonella.</t>
  </si>
  <si>
    <t>Roma : Bulzoni, ©2010.</t>
  </si>
  <si>
    <t>ita</t>
  </si>
  <si>
    <t>Biblioteca teatrale ; 173</t>
  </si>
  <si>
    <t>867061897:ita</t>
  </si>
  <si>
    <t>713178035</t>
  </si>
  <si>
    <t>ocn713178035</t>
  </si>
  <si>
    <t>3103472521W</t>
  </si>
  <si>
    <t>9788878705333</t>
  </si>
  <si>
    <t>794872547</t>
  </si>
  <si>
    <t>PH3151 H85 1985</t>
  </si>
  <si>
    <t>0                      PH 3151000H  85          1985</t>
  </si>
  <si>
    <t>Hungarian Helicon / [compiled and translated by] Watson Kirkconnell.</t>
  </si>
  <si>
    <t>Calgary, Alta., Canada : Széchenyi Society, ©1985.</t>
  </si>
  <si>
    <t>2018-05-19</t>
  </si>
  <si>
    <t>54961292:eng</t>
  </si>
  <si>
    <t>15791009</t>
  </si>
  <si>
    <t>ocm15791009</t>
  </si>
  <si>
    <t>3000474842A</t>
  </si>
  <si>
    <t>9780969229513</t>
  </si>
  <si>
    <t>792942762</t>
  </si>
  <si>
    <t>PH3213 B24 M413 1999</t>
  </si>
  <si>
    <t>0                      PH 3213000B  24                 M  413         1999</t>
  </si>
  <si>
    <t>They were counted / by Miklós Bánffy ; translated by Patrick Thursfield and Kathy Bánffy-Jelen ; foreword by Patrick Leigh Fermor.</t>
  </si>
  <si>
    <t>Bánffy, Miklós, 1874-1950.</t>
  </si>
  <si>
    <t>London : Arcadia Books : UNESCO Pub., 1999.</t>
  </si>
  <si>
    <t>1999</t>
  </si>
  <si>
    <t>UNESCO collection of representative works</t>
  </si>
  <si>
    <t>2018-05-23</t>
  </si>
  <si>
    <t>9657923639:eng</t>
  </si>
  <si>
    <t>41603959</t>
  </si>
  <si>
    <t>ocm41603959</t>
  </si>
  <si>
    <t>3101987064W</t>
  </si>
  <si>
    <t>9781900850155</t>
  </si>
  <si>
    <t>793594992</t>
  </si>
  <si>
    <t>PH3213 B24 T44 2001</t>
  </si>
  <si>
    <t>0                      PH 3213000B  24                 T  44          2001</t>
  </si>
  <si>
    <t>They were divided / by Miklós Bánffy ; translated by Patrick Thursfield and Katalin Bánffy-Jelen ; [foreword by Patrick Leigh Fermor].</t>
  </si>
  <si>
    <t>London : Arcadia, 2001.</t>
  </si>
  <si>
    <t>2001</t>
  </si>
  <si>
    <t>2016-09-19</t>
  </si>
  <si>
    <t>2564791983:eng</t>
  </si>
  <si>
    <t>45439722</t>
  </si>
  <si>
    <t>ocm45439722</t>
  </si>
  <si>
    <t>3102692154N</t>
  </si>
  <si>
    <t>9781900850513</t>
  </si>
  <si>
    <t>793671576</t>
  </si>
  <si>
    <t>PH3213 B24 T45 2000</t>
  </si>
  <si>
    <t>0                      PH 3213000B  24                 T  45          2000</t>
  </si>
  <si>
    <t>They were found wanting / by Miklós Bánffy ; translated by Patrick Thursfield and Katalin Bánffy-Jelen.</t>
  </si>
  <si>
    <t>London : Arcadia ; St. Paul, MN : [distributor] in the USA and Canada, Consortium Book Sales and Distribution, 2000.</t>
  </si>
  <si>
    <t>2000</t>
  </si>
  <si>
    <t>9381609425:eng</t>
  </si>
  <si>
    <t>42444269</t>
  </si>
  <si>
    <t>ocm42444269</t>
  </si>
  <si>
    <t>3102667189C</t>
  </si>
  <si>
    <t>9781900850292</t>
  </si>
  <si>
    <t>793607758</t>
  </si>
  <si>
    <t>PH3213 B24 Z46513 2003</t>
  </si>
  <si>
    <t>0                      PH 3213000B  24                 Z  46513       2003</t>
  </si>
  <si>
    <t>The phoenix land : the memoirs of Count Miklós Bánffy, including Emlékeimböl - From my memories and Huszonöt Ev (1945) -Twenty-five years (1945) / Miklós Bánffy ; translated by Patrick Thursfield and Katalin Bánffy-Jelen ; with an introduction by Patrick Thursfield.</t>
  </si>
  <si>
    <t>London : Arcadia ; Chicago, IL : Distributed in the USA and Canada, Independent Publishers Group, 2003.</t>
  </si>
  <si>
    <t>2003</t>
  </si>
  <si>
    <t>2018-05-25</t>
  </si>
  <si>
    <t>141030471:eng</t>
  </si>
  <si>
    <t>59372662</t>
  </si>
  <si>
    <t>ocm59372662</t>
  </si>
  <si>
    <t>31023539262</t>
  </si>
  <si>
    <t>9781900850858</t>
  </si>
  <si>
    <t>793929659</t>
  </si>
  <si>
    <t>PH3213 C69 M3</t>
  </si>
  <si>
    <t>0                      PH 3213000C  69                 M  3</t>
  </si>
  <si>
    <t>The magician's garden and other stories / by Géza Csáth ; selected and with an introduction by Marianna D. Birnbaum ; translated by Jascha Kessler and Charlotte Rogers.</t>
  </si>
  <si>
    <t>Csáth, Géza, 1887-1919.</t>
  </si>
  <si>
    <t>New York : Columbia University Press, 1980.</t>
  </si>
  <si>
    <t>1980</t>
  </si>
  <si>
    <t>2016-02-21</t>
  </si>
  <si>
    <t>1807021645:eng</t>
  </si>
  <si>
    <t>4195139</t>
  </si>
  <si>
    <t>ocm04195139</t>
  </si>
  <si>
    <t>3000330904S</t>
  </si>
  <si>
    <t>9780231047326</t>
  </si>
  <si>
    <t>792330105</t>
  </si>
  <si>
    <t>PH3213 D256 A61713 1983b</t>
  </si>
  <si>
    <t>0                      PH 3213000D  256                A  61713       1983b</t>
  </si>
  <si>
    <t>1985 : a historical report (Hongkong 2036) from the Hungarian of - / Gyr̈gy Dalos ; English translation by Stuart Hood and Estella Schmid.</t>
  </si>
  <si>
    <t>Dalos, György.</t>
  </si>
  <si>
    <t>London : Pluto, 1983.</t>
  </si>
  <si>
    <t>1983</t>
  </si>
  <si>
    <t>2019-01-23</t>
  </si>
  <si>
    <t>2878797:eng</t>
  </si>
  <si>
    <t>12477180</t>
  </si>
  <si>
    <t>ocm12477180</t>
  </si>
  <si>
    <t>3000374445R</t>
  </si>
  <si>
    <t>9780861047208</t>
  </si>
  <si>
    <t>792816409</t>
  </si>
  <si>
    <t>PH3241 F2 A27 1985b</t>
  </si>
  <si>
    <t>0                      PH 3241000F  2                  A  27          1985b</t>
  </si>
  <si>
    <t>Selected poems, 1933-80 / George Faludy ; edited and translated by Robin Skelton in collaboration with the author ; with additional translations by Robert Bringhurst [and others].</t>
  </si>
  <si>
    <t>Faludy, György.</t>
  </si>
  <si>
    <t>Toronto : McClelland and Stewart, ©1985.</t>
  </si>
  <si>
    <t>The Modern Canadian poets</t>
  </si>
  <si>
    <t>2018-11-03</t>
  </si>
  <si>
    <t>291467810:eng</t>
  </si>
  <si>
    <t>13498134</t>
  </si>
  <si>
    <t>ocm13498134</t>
  </si>
  <si>
    <t>3102779776E</t>
  </si>
  <si>
    <t>9780771031175</t>
  </si>
  <si>
    <t>792855529</t>
  </si>
  <si>
    <t>PH3241 F2 Z47 1988</t>
  </si>
  <si>
    <t>0                      PH 3241000F  2                  Z  47          1988</t>
  </si>
  <si>
    <t>Notes from the rainforest / George Faludy.</t>
  </si>
  <si>
    <t>Willowdale, Ont. : Hounslow Press, ©1988.</t>
  </si>
  <si>
    <t>2517135371:eng</t>
  </si>
  <si>
    <t>19974723</t>
  </si>
  <si>
    <t>ocm19974723</t>
  </si>
  <si>
    <t>31037732829</t>
  </si>
  <si>
    <t>9780888821041</t>
  </si>
  <si>
    <t>793073749</t>
  </si>
  <si>
    <t>PH3241 F364 R63</t>
  </si>
  <si>
    <t>0                      PH 3241000F  364                R  63</t>
  </si>
  <si>
    <t>Generation of rust : a novel / Endre Fejes ; Translated from the Hungarian by Sanford J. Greenburger with Teranece Brashear.</t>
  </si>
  <si>
    <t>Fejes, Endre.</t>
  </si>
  <si>
    <t>New York : McGraw-Hill, [1970]</t>
  </si>
  <si>
    <t>1970</t>
  </si>
  <si>
    <t>[1st ed.].</t>
  </si>
  <si>
    <t>2017-01-14</t>
  </si>
  <si>
    <t>1231647:eng</t>
  </si>
  <si>
    <t>66136</t>
  </si>
  <si>
    <t>ocm00066136</t>
  </si>
  <si>
    <t>3000212844T</t>
  </si>
  <si>
    <t>791244566</t>
  </si>
  <si>
    <t>PH3241 H334 H2513x</t>
  </si>
  <si>
    <t>0                      PH 3241000H  334                H  2513x</t>
  </si>
  <si>
    <t>Have : a play / by Julius Hay ; translated by Peter Hay.</t>
  </si>
  <si>
    <t>Háy, Gyula, author.</t>
  </si>
  <si>
    <t>Vancouver : Talonbooks, 1976.</t>
  </si>
  <si>
    <t>1976</t>
  </si>
  <si>
    <t>Talonplays</t>
  </si>
  <si>
    <t>2015-07-30</t>
  </si>
  <si>
    <t>3901250104:eng</t>
  </si>
  <si>
    <t>3390649</t>
  </si>
  <si>
    <t>ocm03390649</t>
  </si>
  <si>
    <t>3000458703G</t>
  </si>
  <si>
    <t>9780889221086</t>
  </si>
  <si>
    <t>792249497</t>
  </si>
  <si>
    <t>PH3261 N43 1898</t>
  </si>
  <si>
    <t>0                      PH 3261000N  43          1898</t>
  </si>
  <si>
    <t>The nameless castle / translated from the Hungarian under the author's supervision by S.E. Boggs.</t>
  </si>
  <si>
    <t>Jókai, Mór, 1825-1904, author.</t>
  </si>
  <si>
    <t>New York : Doubleday, Page &amp; Company, [1898]</t>
  </si>
  <si>
    <t>1898</t>
  </si>
  <si>
    <t>Works of Maurus Jókai; Hungarian edition</t>
  </si>
  <si>
    <t>291191125:eng</t>
  </si>
  <si>
    <t>2773240</t>
  </si>
  <si>
    <t>ocm02773240</t>
  </si>
  <si>
    <t>3000402503A</t>
  </si>
  <si>
    <t>792174341</t>
  </si>
  <si>
    <t>PH3281 J64 A26</t>
  </si>
  <si>
    <t>0                      PH 3281000J  64                 A  26</t>
  </si>
  <si>
    <t>Attila József. English and Introd. by Anton W. Nyerges. Edited by Joseph M. Értavy-Baráth.</t>
  </si>
  <si>
    <t>József, Attila, 1905-1937.</t>
  </si>
  <si>
    <t>Buffalo, N.Y., Hungarian Cultural Foundation, 1973.</t>
  </si>
  <si>
    <t>State University of New York, College at Buffalo's Program in East European and Slavic Studies. Publication no 3</t>
  </si>
  <si>
    <t>2017-02-28</t>
  </si>
  <si>
    <t>1595998:eng</t>
  </si>
  <si>
    <t>800420</t>
  </si>
  <si>
    <t>ocm00800420</t>
  </si>
  <si>
    <t>3000423021B</t>
  </si>
  <si>
    <t>791473046</t>
  </si>
  <si>
    <t>PH3281 K22 S9517</t>
  </si>
  <si>
    <t>0                      PH 3281000K  22                 S  9517</t>
  </si>
  <si>
    <t>T︠S︡veta i gody / Margit Kaffka ; perevod s vengerskogo O. Rossii︠a︡nova.</t>
  </si>
  <si>
    <t>Kaffka, Margit.</t>
  </si>
  <si>
    <t>Moskva : Khudozh. lit-ra, 1979.</t>
  </si>
  <si>
    <t>1979</t>
  </si>
  <si>
    <t>rus</t>
  </si>
  <si>
    <t>Zarubezhnyĭ roman XX veka</t>
  </si>
  <si>
    <t>2017-07-12</t>
  </si>
  <si>
    <t>25779827:rus</t>
  </si>
  <si>
    <t>61538407</t>
  </si>
  <si>
    <t>ocm61538407</t>
  </si>
  <si>
    <t>3000335413M</t>
  </si>
  <si>
    <t>793969636</t>
  </si>
  <si>
    <t>PH3281 K236 E613 2008</t>
  </si>
  <si>
    <t>0                      PH 3281000K  236                E  613         2008</t>
  </si>
  <si>
    <t>Metropole / Ferenc Karinthy ; translated from Hungarian by George Szirtes.</t>
  </si>
  <si>
    <t>Karinthy, Ferenc.</t>
  </si>
  <si>
    <t>London : Telegram, 2008.</t>
  </si>
  <si>
    <t>2008</t>
  </si>
  <si>
    <t>2018-09-10</t>
  </si>
  <si>
    <t>514116:eng</t>
  </si>
  <si>
    <t>156891493</t>
  </si>
  <si>
    <t>ocn156891493</t>
  </si>
  <si>
    <t>3103229234B</t>
  </si>
  <si>
    <t>9781846590344</t>
  </si>
  <si>
    <t>794255617</t>
  </si>
  <si>
    <t>PH3281 K24 U83</t>
  </si>
  <si>
    <t>0                      PH 3281000K  24                 U  83</t>
  </si>
  <si>
    <t>Voyage to Faremido ; Capillaria / Frigyes Karinthy ; introduced and translated by Paul Tabori.</t>
  </si>
  <si>
    <t>Karinthy, Frigyes, 1887-1938, author.</t>
  </si>
  <si>
    <t>New York : Living Books, [1966]</t>
  </si>
  <si>
    <t>2015-12-02</t>
  </si>
  <si>
    <t>3943293171:eng</t>
  </si>
  <si>
    <t>1303361</t>
  </si>
  <si>
    <t>ocm01303361</t>
  </si>
  <si>
    <t>30004331797</t>
  </si>
  <si>
    <t>791594884</t>
  </si>
  <si>
    <t>PH3281 K3815 K313 1997</t>
  </si>
  <si>
    <t>0                      PH 3281000K  3815               K  313         1997</t>
  </si>
  <si>
    <t>Kaddish for a child not born / Imre Kertész ; translated by Christopher C. Wilson and Katharina M. Wilson.</t>
  </si>
  <si>
    <t>Kertész, Imre, 1929-2016.</t>
  </si>
  <si>
    <t>Evanston, Ill. : Hydra Books, 1997.</t>
  </si>
  <si>
    <t>1997</t>
  </si>
  <si>
    <t>2019-05-01</t>
  </si>
  <si>
    <t>4021038382:eng</t>
  </si>
  <si>
    <t>36498828</t>
  </si>
  <si>
    <t>ocm36498828</t>
  </si>
  <si>
    <t>3102231750Q</t>
  </si>
  <si>
    <t>9780810111769</t>
  </si>
  <si>
    <t>793476774</t>
  </si>
  <si>
    <t>PH3281 K3815 K8313 2011</t>
  </si>
  <si>
    <t>0                      PH 3281000K  3815               K  8313        2011</t>
  </si>
  <si>
    <t>Fiasco / Imre Kertész ; translation by Tim Wilkinson.</t>
  </si>
  <si>
    <t>Brooklyn, N.Y. : Melville House, ©2011.</t>
  </si>
  <si>
    <t>2011</t>
  </si>
  <si>
    <t>2019-03-14</t>
  </si>
  <si>
    <t>47341024:eng</t>
  </si>
  <si>
    <t>646113547</t>
  </si>
  <si>
    <t>ocn646113547</t>
  </si>
  <si>
    <t>3103384132Z</t>
  </si>
  <si>
    <t>9781935554295</t>
  </si>
  <si>
    <t>794830189</t>
  </si>
  <si>
    <t>PH3281 K3815 N913 2008</t>
  </si>
  <si>
    <t>0                      PH 3281000K  3815               N  913         2008</t>
  </si>
  <si>
    <t>The pathseeker / Imre Kertész ; translated, with an afterword, by Tim Wilkinson.</t>
  </si>
  <si>
    <t>Brooklyn, N.Y. : Melville House, 2008.</t>
  </si>
  <si>
    <t>The contemporary art of the novella</t>
  </si>
  <si>
    <t>2019-03-12</t>
  </si>
  <si>
    <t>7057018:eng</t>
  </si>
  <si>
    <t>182529372</t>
  </si>
  <si>
    <t>ocn182529372</t>
  </si>
  <si>
    <t>3102975376U</t>
  </si>
  <si>
    <t>9781933633534</t>
  </si>
  <si>
    <t>794284453</t>
  </si>
  <si>
    <t>PH3281 K3815 S6713 1992</t>
  </si>
  <si>
    <t>0                      PH 3281000K  3815               S  6713        1992</t>
  </si>
  <si>
    <t>Fateless / Imre Kertész ; translated by Christopher C. Wilson and Katharina M. Wilson.</t>
  </si>
  <si>
    <t>Evanston, Ill. : Northwestern University Press, 1992.</t>
  </si>
  <si>
    <t>2019-12-16</t>
  </si>
  <si>
    <t>5544821887:eng</t>
  </si>
  <si>
    <t>25873777</t>
  </si>
  <si>
    <t>ocm25873777</t>
  </si>
  <si>
    <t>31022429659</t>
  </si>
  <si>
    <t>9780810110243</t>
  </si>
  <si>
    <t>793232181</t>
  </si>
  <si>
    <t>PH3281 K3815 Z46 2013</t>
  </si>
  <si>
    <t>0                      PH 3281000K  3815               Z  46          2013</t>
  </si>
  <si>
    <t>Dossier K. / Imre Kertész ; translation by Tim Wilkinson.</t>
  </si>
  <si>
    <t>Brooklyn : Melville House, [2013]</t>
  </si>
  <si>
    <t>2013</t>
  </si>
  <si>
    <t>1277346696:eng</t>
  </si>
  <si>
    <t>812781181</t>
  </si>
  <si>
    <t>ocn812781181</t>
  </si>
  <si>
    <t>3103497878K</t>
  </si>
  <si>
    <t>9781612192024</t>
  </si>
  <si>
    <t>794931265</t>
  </si>
  <si>
    <t>PH3281 K3815 Z4714 1999</t>
  </si>
  <si>
    <t>0                      PH 3281000K  3815               Z  4714        1999</t>
  </si>
  <si>
    <t>Un autre : chronique d'une métamorphose / Imre Kertész ; traduit du hongrois par Natalia et Charles Zaremba.</t>
  </si>
  <si>
    <t>Kertész, Imre, 1929-</t>
  </si>
  <si>
    <t>Arles : Actes sud, ©1999.</t>
  </si>
  <si>
    <t>fre</t>
  </si>
  <si>
    <t>10141358852:fre</t>
  </si>
  <si>
    <t>43315435</t>
  </si>
  <si>
    <t>ocm43315435</t>
  </si>
  <si>
    <t>3102306365P</t>
  </si>
  <si>
    <t>9782742723874</t>
  </si>
  <si>
    <t>793624198</t>
  </si>
  <si>
    <t>PH3281 K7558 C513 1982</t>
  </si>
  <si>
    <t>0                      PH 3281000K  7558               C  513         1982</t>
  </si>
  <si>
    <t>The loser / George Konrád ; translated from the Hungarian by Ivan Sanders.</t>
  </si>
  <si>
    <t>Konrád, György, 1933-</t>
  </si>
  <si>
    <t>San Diego : Harcourt Brace Jovanovich, 1982.</t>
  </si>
  <si>
    <t>2017-01-17</t>
  </si>
  <si>
    <t>1105117323:eng</t>
  </si>
  <si>
    <t>8431601</t>
  </si>
  <si>
    <t>ocm08431601</t>
  </si>
  <si>
    <t>31035515213</t>
  </si>
  <si>
    <t>9780156535847</t>
  </si>
  <si>
    <t>792619316</t>
  </si>
  <si>
    <t>PH3281 K85 P313 1996</t>
  </si>
  <si>
    <t>0                      PH 3281000K  85                 P  313         1996</t>
  </si>
  <si>
    <t>Skylark / Dezső Kosztolányi ; translated by Richard Aczel ; introd. by Péter Esterházy.</t>
  </si>
  <si>
    <t>Kosztolányi, Dezső, 1885-1936.</t>
  </si>
  <si>
    <t>London : Chatto &amp; Windus, ©1993.</t>
  </si>
  <si>
    <t>Central European classics</t>
  </si>
  <si>
    <t>2019-04-22</t>
  </si>
  <si>
    <t>305481703:eng</t>
  </si>
  <si>
    <t>29457730</t>
  </si>
  <si>
    <t>ocm29457730</t>
  </si>
  <si>
    <t>3101575844D</t>
  </si>
  <si>
    <t>9780701144739</t>
  </si>
  <si>
    <t>793311637</t>
  </si>
  <si>
    <t>PH3281 K8866 A2 2016</t>
  </si>
  <si>
    <t>0                      PH 3281000K  8866               A  2           2016</t>
  </si>
  <si>
    <t>The last wolf ; &amp; Herman : the game warden &amp; the death of a craft / László Krasznahorkai ; translated from the Hungarian by John Batki.</t>
  </si>
  <si>
    <t>Krasznahorkai, László, author.</t>
  </si>
  <si>
    <t>New York : New Directions Publishing Corporation, [2016]</t>
  </si>
  <si>
    <t>2016</t>
  </si>
  <si>
    <t>2020-01-10</t>
  </si>
  <si>
    <t>3753869080:eng</t>
  </si>
  <si>
    <t>954719903</t>
  </si>
  <si>
    <t>ocn954719903</t>
  </si>
  <si>
    <t>31037103107</t>
  </si>
  <si>
    <t>9780811226080</t>
  </si>
  <si>
    <t>795019881</t>
  </si>
  <si>
    <t>PH3281 K8866 A2 2017</t>
  </si>
  <si>
    <t>0                      PH 3281000K  8866               A  2           2017</t>
  </si>
  <si>
    <t>The world goes on / László Krasznahorkai ; translated from the Hungarian by John Batki, Ottilie Mulzet, and George Szirtes.</t>
  </si>
  <si>
    <t>New York : New Directions Publishing Corporation, 2017.</t>
  </si>
  <si>
    <t>2017</t>
  </si>
  <si>
    <t>2018-08-27</t>
  </si>
  <si>
    <t>1774286733:eng</t>
  </si>
  <si>
    <t>975939434</t>
  </si>
  <si>
    <t>ocn975939434</t>
  </si>
  <si>
    <t>3103740913X</t>
  </si>
  <si>
    <t>9780811224192</t>
  </si>
  <si>
    <t>795030254</t>
  </si>
  <si>
    <t>PH3281 K8866 A4513 2010</t>
  </si>
  <si>
    <t>0                      PH 3281000K  8866               A  4513        2010</t>
  </si>
  <si>
    <t>Animalinside / László Krasznahorkai and Max Neumann.</t>
  </si>
  <si>
    <t>Krasznahorkai, László.</t>
  </si>
  <si>
    <t>[Paris] : Center for Writers &amp; Translators, the Arts Area, the American University of Paris ; London : Sylph Editions ; New York : New Directions, 2010.</t>
  </si>
  <si>
    <t>The cahiers series ; no. 14</t>
  </si>
  <si>
    <t>5091740164:eng</t>
  </si>
  <si>
    <t>664680715</t>
  </si>
  <si>
    <t>ocn664680715</t>
  </si>
  <si>
    <t>3103505324I</t>
  </si>
  <si>
    <t>9780956509215</t>
  </si>
  <si>
    <t>794844256</t>
  </si>
  <si>
    <t>PH3281 K8866 E3413 2000</t>
  </si>
  <si>
    <t>0                      PH 3281000K  8866               E  3413        2000</t>
  </si>
  <si>
    <t>The melancholy of resistance / Laszló Krasznahorkai ; translated from the Hungarian by George Szirtes.</t>
  </si>
  <si>
    <t>New York : New Directions, 1998.</t>
  </si>
  <si>
    <t>1989</t>
  </si>
  <si>
    <t>2018-03-05</t>
  </si>
  <si>
    <t>51179:eng</t>
  </si>
  <si>
    <t>408918375</t>
  </si>
  <si>
    <t>ocn408918375</t>
  </si>
  <si>
    <t>3103505671$</t>
  </si>
  <si>
    <t>9780811214506</t>
  </si>
  <si>
    <t>794500141</t>
  </si>
  <si>
    <t>PH3281 K8866 H3313 2006</t>
  </si>
  <si>
    <t>0                      PH 3281000K  8866               H  3313        2006</t>
  </si>
  <si>
    <t>War and war / László Krasznahorkai ; translated from the Hungarian by George Szirtes.</t>
  </si>
  <si>
    <t>New York : New Directions, ©2006.</t>
  </si>
  <si>
    <t>2006</t>
  </si>
  <si>
    <t>New Directions paperbook ; 1031</t>
  </si>
  <si>
    <t>1152283206:eng</t>
  </si>
  <si>
    <t>62421251</t>
  </si>
  <si>
    <t>ocm62421251</t>
  </si>
  <si>
    <t>3103505767Z</t>
  </si>
  <si>
    <t>9780811216098</t>
  </si>
  <si>
    <t>794106987</t>
  </si>
  <si>
    <t>PH3281 K8866 R6613 2016</t>
  </si>
  <si>
    <t>0                      PH 3281000K  8866               R  6613        2016</t>
  </si>
  <si>
    <t>Destruction and sorrow beneath the heavens : reportage / Laszlo Krasznahorkai ; translated by Ottilie Mulzet.</t>
  </si>
  <si>
    <t>London : Seagull Books, 2016.</t>
  </si>
  <si>
    <t>2017-04-14</t>
  </si>
  <si>
    <t>48394029:eng</t>
  </si>
  <si>
    <t>939531610</t>
  </si>
  <si>
    <t>ocn939531610</t>
  </si>
  <si>
    <t>3103654079K</t>
  </si>
  <si>
    <t>9780857423115</t>
  </si>
  <si>
    <t>795011675</t>
  </si>
  <si>
    <t>3103710280R</t>
  </si>
  <si>
    <t>795011676</t>
  </si>
  <si>
    <t>PH3281 K8866 S2813 2012</t>
  </si>
  <si>
    <t>0                      PH 3281000K  8866               S  2813        2012</t>
  </si>
  <si>
    <t>Satantango / László Krasznahorkai ; translated from the Hungarian by George Szirtes.</t>
  </si>
  <si>
    <t>New York : New Directions Pub. Corp., 2012.</t>
  </si>
  <si>
    <t>2017-10-05</t>
  </si>
  <si>
    <t>31623440:eng</t>
  </si>
  <si>
    <t>745973108</t>
  </si>
  <si>
    <t>ocn745973108</t>
  </si>
  <si>
    <t>3103678869X</t>
  </si>
  <si>
    <t>9780811217347</t>
  </si>
  <si>
    <t>794886783</t>
  </si>
  <si>
    <t>PH3281 K8866 S4513 2013</t>
  </si>
  <si>
    <t>0                      PH 3281000K  8866               S  4513        2013</t>
  </si>
  <si>
    <t>Seiobo there below / László Krasznahorkai ; translated from the Hungarian by Ottillie Muzlet.</t>
  </si>
  <si>
    <t>New York : A New Directions Book, 2013.</t>
  </si>
  <si>
    <t>4536038553:eng</t>
  </si>
  <si>
    <t>813539057</t>
  </si>
  <si>
    <t>ocn813539057</t>
  </si>
  <si>
    <t>3103505676$</t>
  </si>
  <si>
    <t>9780811219679</t>
  </si>
  <si>
    <t>794931723</t>
  </si>
  <si>
    <t>PH3281 K8866 Z46 2017</t>
  </si>
  <si>
    <t>0                      PH 3281000K  8866               Z  46          2017</t>
  </si>
  <si>
    <t>The Manhattan project / László Krasznahorkai ; [translated by John Batki] ; [images: Ornan Rotem].</t>
  </si>
  <si>
    <t>London : Sylph Editions, 2017.</t>
  </si>
  <si>
    <t>2017-12-08</t>
  </si>
  <si>
    <t>3874962645:eng</t>
  </si>
  <si>
    <t>958781807</t>
  </si>
  <si>
    <t>ocn958781807</t>
  </si>
  <si>
    <t>3103738948H</t>
  </si>
  <si>
    <t>9781909631236</t>
  </si>
  <si>
    <t>795021964</t>
  </si>
  <si>
    <t>PH3281 M35 E8613 2008</t>
  </si>
  <si>
    <t>0                      PH 3281000M  35                 E  8613        2008</t>
  </si>
  <si>
    <t>Esther's inheritance / Sándor Márai ; translated from the Hungarian by George Szirtes.</t>
  </si>
  <si>
    <t>Márai, Sándor, 1900-1989, author.</t>
  </si>
  <si>
    <t>New York : Alfred A. Knopf, 2008.</t>
  </si>
  <si>
    <t>1st American edition</t>
  </si>
  <si>
    <t>2016-01-20</t>
  </si>
  <si>
    <t>2908595012:eng</t>
  </si>
  <si>
    <t>212855112</t>
  </si>
  <si>
    <t>ocn212855112</t>
  </si>
  <si>
    <t>31029778669</t>
  </si>
  <si>
    <t>9781400045006</t>
  </si>
  <si>
    <t>794306346</t>
  </si>
  <si>
    <t>PH3281 M35 G94 2001</t>
  </si>
  <si>
    <t>0                      PH 3281000M  35                 G  94          2001</t>
  </si>
  <si>
    <t>Embers / Sándor Márai ; translated by Carol Brown Janeway.</t>
  </si>
  <si>
    <t>New York : A.A. Knopf, 2001.</t>
  </si>
  <si>
    <t>First American edition.</t>
  </si>
  <si>
    <t>2016-10-02</t>
  </si>
  <si>
    <t>446972200:eng</t>
  </si>
  <si>
    <t>46918187</t>
  </si>
  <si>
    <t>ocm46918187</t>
  </si>
  <si>
    <t>31021643050</t>
  </si>
  <si>
    <t>9780375407567</t>
  </si>
  <si>
    <t>793694440</t>
  </si>
  <si>
    <t>PH3281 M35 G94 2002</t>
  </si>
  <si>
    <t>0                      PH 3281000M  35                 G  94          2002</t>
  </si>
  <si>
    <t>Embers / Sandor Marai ; translated by Carol Brown Janeway.</t>
  </si>
  <si>
    <t>Márai, Sándor, 1900-1989.</t>
  </si>
  <si>
    <t>New York : Vintage Books, 2002, ©2001.</t>
  </si>
  <si>
    <t>1st Vintage International ed.</t>
  </si>
  <si>
    <t>2016-09-07</t>
  </si>
  <si>
    <t>50620200</t>
  </si>
  <si>
    <t>ocm50620200</t>
  </si>
  <si>
    <t>31036422490</t>
  </si>
  <si>
    <t>9780375707421</t>
  </si>
  <si>
    <t>793769002</t>
  </si>
  <si>
    <t>PH3281 M35 V4613 2005</t>
  </si>
  <si>
    <t>0                      PH 3281000M  35                 V  4613        2005</t>
  </si>
  <si>
    <t>Casanova in Bolzano / Sándor Márai ; translated from the Hungarian by George Szirtes.</t>
  </si>
  <si>
    <t>New York : Vintage International, 2005.</t>
  </si>
  <si>
    <t>2005</t>
  </si>
  <si>
    <t>4495092607:eng</t>
  </si>
  <si>
    <t>64433428</t>
  </si>
  <si>
    <t>ocm64433428</t>
  </si>
  <si>
    <t>3102978202Z</t>
  </si>
  <si>
    <t>9780375712968</t>
  </si>
  <si>
    <t>794129205</t>
  </si>
  <si>
    <t>PH3281 M35 Z4213 2007</t>
  </si>
  <si>
    <t>0                      PH 3281000M  35                 Z  4213        2007</t>
  </si>
  <si>
    <t>The rebels / Sándor Márai ; translated from the Hungarian by George Szirtes.</t>
  </si>
  <si>
    <t>New York : Alfred A. Knopf, 2007.</t>
  </si>
  <si>
    <t>2007</t>
  </si>
  <si>
    <t>366458787:eng</t>
  </si>
  <si>
    <t>70836791</t>
  </si>
  <si>
    <t>ocm70836791</t>
  </si>
  <si>
    <t>3102596163B</t>
  </si>
  <si>
    <t>9780375407574</t>
  </si>
  <si>
    <t>794159843</t>
  </si>
  <si>
    <t>PH3281 M35 Z46313 1996</t>
  </si>
  <si>
    <t>0                      PH 3281000M  35                 Z  46313       1996</t>
  </si>
  <si>
    <t>Memoir of Hungary, 1944-1948 / Sándor Márai ; translated with an introd. and notes by Albert Tezla.</t>
  </si>
  <si>
    <t>Budapest : Corvina in association with Central European University Press, 1996.</t>
  </si>
  <si>
    <t>52901184:eng</t>
  </si>
  <si>
    <t>36557024</t>
  </si>
  <si>
    <t>ocm36557024</t>
  </si>
  <si>
    <t>3101725431H</t>
  </si>
  <si>
    <t>9789631339024</t>
  </si>
  <si>
    <t>793478551</t>
  </si>
  <si>
    <t>PH3281 M6 K813 1964</t>
  </si>
  <si>
    <t>0                      PH 3281000M  6                  K  813         1964</t>
  </si>
  <si>
    <t>A strange marriage / Kálmán Mikszáth ; translated from the Hungarian by István Farkas.</t>
  </si>
  <si>
    <t>Mikszáth, Kálmán, 1847-1910, author.</t>
  </si>
  <si>
    <t>Budapest : Corvina Press, [1964]</t>
  </si>
  <si>
    <t>1964</t>
  </si>
  <si>
    <t>Hungarian library</t>
  </si>
  <si>
    <t>2018-03-01</t>
  </si>
  <si>
    <t>15223411:eng</t>
  </si>
  <si>
    <t>5906732</t>
  </si>
  <si>
    <t>ocm05906732</t>
  </si>
  <si>
    <t>3101317843I</t>
  </si>
  <si>
    <t>792462784</t>
  </si>
  <si>
    <t>PH3287 P313 1927</t>
  </si>
  <si>
    <t>0                      PH 3287000P  313         1927</t>
  </si>
  <si>
    <t>The Paul Street boys, by Ferenc Molnar; translated by Louis Rittenberg.</t>
  </si>
  <si>
    <t>Molnár, Ferenc, 1878-1952.</t>
  </si>
  <si>
    <t>New York, Macy-Masius, 1927.</t>
  </si>
  <si>
    <t>1927</t>
  </si>
  <si>
    <t>2017-06-13</t>
  </si>
  <si>
    <t>499641384:eng</t>
  </si>
  <si>
    <t>3719524</t>
  </si>
  <si>
    <t>ocm03719524</t>
  </si>
  <si>
    <t>3102989785W</t>
  </si>
  <si>
    <t>792284372</t>
  </si>
  <si>
    <t>PH3291 M5 L4 1972</t>
  </si>
  <si>
    <t>0                      PH 3291000M  5                  L  4           1972</t>
  </si>
  <si>
    <t>Légy jó mindhalálig; regény.</t>
  </si>
  <si>
    <t>Móricz, Zsigmond, 1879-1942.</t>
  </si>
  <si>
    <t>Budapest, Móra Könyvkiadó [©1972]</t>
  </si>
  <si>
    <t>1972</t>
  </si>
  <si>
    <t>[12. kiad.].</t>
  </si>
  <si>
    <t>hun</t>
  </si>
  <si>
    <t>2019-03-15</t>
  </si>
  <si>
    <t>4927800189:hun</t>
  </si>
  <si>
    <t>7851204</t>
  </si>
  <si>
    <t>ocm07851204</t>
  </si>
  <si>
    <t>3000433610N</t>
  </si>
  <si>
    <t>792583516</t>
  </si>
  <si>
    <t>PH3291 M5 L413 1995</t>
  </si>
  <si>
    <t>0                      PH 3291000M  5                  L  413         1995</t>
  </si>
  <si>
    <t>Be faithful unto death / Zsigmond Móricz ; translated with an introd. and notes by Stephen Vizinczey.</t>
  </si>
  <si>
    <t>Budapest ; New York : Central European University Press, ©1995.</t>
  </si>
  <si>
    <t>1995</t>
  </si>
  <si>
    <t>2019-01-11</t>
  </si>
  <si>
    <t>4916158128:eng</t>
  </si>
  <si>
    <t>34705215</t>
  </si>
  <si>
    <t>ocm34705215</t>
  </si>
  <si>
    <t>3101594128W</t>
  </si>
  <si>
    <t>9781858660608</t>
  </si>
  <si>
    <t>793433806</t>
  </si>
  <si>
    <t>PH3291 N297 A2 2007</t>
  </si>
  <si>
    <t>0                      PH 3291000N  297                A  2           2007</t>
  </si>
  <si>
    <t>Fire and knowledge : fiction and essays / Péter Nádas ; translated from the Hungarian by Imre Goldstein.</t>
  </si>
  <si>
    <t>Nádas, Péter, 1942-</t>
  </si>
  <si>
    <t>New York : Picador, 2008, ©2007.</t>
  </si>
  <si>
    <t>1st Picador ed.</t>
  </si>
  <si>
    <t>2017-10-11</t>
  </si>
  <si>
    <t>1059120670:eng</t>
  </si>
  <si>
    <t>184822991</t>
  </si>
  <si>
    <t>ocn184822991</t>
  </si>
  <si>
    <t>3103702856X</t>
  </si>
  <si>
    <t>9780312427511</t>
  </si>
  <si>
    <t>794290804</t>
  </si>
  <si>
    <t>PH3291 N297 E413 2008</t>
  </si>
  <si>
    <t>0                      PH 3291000N  297                E  413         2008</t>
  </si>
  <si>
    <t>A book of memories : a novel / by Péter Nádas ; translated from the Hungarian by Ivan Sanders with Imre Goldstein.</t>
  </si>
  <si>
    <t>New York : Picador/Farrar, Straus and Giroux, 2008.</t>
  </si>
  <si>
    <t>3372496071:eng</t>
  </si>
  <si>
    <t>184822994</t>
  </si>
  <si>
    <t>ocn184822994</t>
  </si>
  <si>
    <t>3103702788O</t>
  </si>
  <si>
    <t>9780312427962</t>
  </si>
  <si>
    <t>794290805</t>
  </si>
  <si>
    <t>PH3291 N297 F5813 1999</t>
  </si>
  <si>
    <t>0                      PH 3291000N  297                F  5813        1999</t>
  </si>
  <si>
    <t>A lovely tale of photography : a film novella / Péter Nádas ; translated from the Hungarian by Imre Goldstein.</t>
  </si>
  <si>
    <t>Prague : Twisted Spoon Press, 1999.</t>
  </si>
  <si>
    <t>2768435696:eng</t>
  </si>
  <si>
    <t>42820744</t>
  </si>
  <si>
    <t>ocm42820744</t>
  </si>
  <si>
    <t>3102030612$</t>
  </si>
  <si>
    <t>9788090217164</t>
  </si>
  <si>
    <t>793615196</t>
  </si>
  <si>
    <t>PH3291 N297 P37513 2011</t>
  </si>
  <si>
    <t>0                      PH 3291000N  297                P  37513       2011</t>
  </si>
  <si>
    <t>Parallel stories / Péter Nádas ; translated from the Hungarian by Imre Goldstein.</t>
  </si>
  <si>
    <t>New York : Farrar, Straus, and Giroux, 2011.</t>
  </si>
  <si>
    <t>1st American ed.</t>
  </si>
  <si>
    <t>1155233440:eng</t>
  </si>
  <si>
    <t>666405214</t>
  </si>
  <si>
    <t>ocn666405214</t>
  </si>
  <si>
    <t>31037030045</t>
  </si>
  <si>
    <t>9780374229764</t>
  </si>
  <si>
    <t>794845182</t>
  </si>
  <si>
    <t>PH3291 N828 M3413 1997</t>
  </si>
  <si>
    <t>0                      PH 3291000N  828                M  3413        1997</t>
  </si>
  <si>
    <t>Battlefields and playgrounds / János Nyiri ; translated from the Hungarian by William Brandon and the author.</t>
  </si>
  <si>
    <t>Nyíri, János, 1932-</t>
  </si>
  <si>
    <t>[Waltham, Mass.] : Brandeis University Press ; Hanover, NH : University Press of New England, [1997]</t>
  </si>
  <si>
    <t>Tauber Institute for the Study of European Jewry series ; 23</t>
  </si>
  <si>
    <t>641657:eng</t>
  </si>
  <si>
    <t>36103820</t>
  </si>
  <si>
    <t>ocm36103820</t>
  </si>
  <si>
    <t>3102253401R</t>
  </si>
  <si>
    <t>9780874518016</t>
  </si>
  <si>
    <t>793466391</t>
  </si>
  <si>
    <t>PH3291 N9 S813</t>
  </si>
  <si>
    <t>0                      PH 3291000N  9                  S  813</t>
  </si>
  <si>
    <t>Streets / János Nyiri ; translated from the Hungarian by Jim O'Malley and Tom Winnifrith.</t>
  </si>
  <si>
    <t>Nyíri, János.</t>
  </si>
  <si>
    <t>London : Wildwood House, 1979.</t>
  </si>
  <si>
    <t>293196409:eng</t>
  </si>
  <si>
    <t>8639919</t>
  </si>
  <si>
    <t>ocm08639919</t>
  </si>
  <si>
    <t>3000329595D</t>
  </si>
  <si>
    <t>9780704530409</t>
  </si>
  <si>
    <t>792632006</t>
  </si>
  <si>
    <t>PH3321 R27 A24 1980</t>
  </si>
  <si>
    <t>0                      PH 3321000R  27                 A  24          1980</t>
  </si>
  <si>
    <t>The complete poetry / Miklós Radnóti ; edited &amp; translated by Emery George.</t>
  </si>
  <si>
    <t>Radnóti, Miklós, 1909-1944.</t>
  </si>
  <si>
    <t>Ann Arbor, Mich. : Ardis, ©1980.</t>
  </si>
  <si>
    <t>2017-03-15</t>
  </si>
  <si>
    <t>23069420:eng</t>
  </si>
  <si>
    <t>6626960</t>
  </si>
  <si>
    <t>ocm06626960</t>
  </si>
  <si>
    <t>3000333154U</t>
  </si>
  <si>
    <t>9780882335155</t>
  </si>
  <si>
    <t>792512667</t>
  </si>
  <si>
    <t>PH3321 R27 A29 2003</t>
  </si>
  <si>
    <t>0                      PH 3321000R  27                 A  29          2003</t>
  </si>
  <si>
    <t>Forced march : selected poems / Miklós Radnóti ; translated from the Hungarian by Clive Wilmer and George Gömöri.</t>
  </si>
  <si>
    <t>London : Enitharmon in association with the European Jewish Publication Society, 2003.</t>
  </si>
  <si>
    <t>Rev. ed.</t>
  </si>
  <si>
    <t>839525831:eng</t>
  </si>
  <si>
    <t>52396376</t>
  </si>
  <si>
    <t>ocm52396376</t>
  </si>
  <si>
    <t>31024452950</t>
  </si>
  <si>
    <t>9781900564533</t>
  </si>
  <si>
    <t>793805486</t>
  </si>
  <si>
    <t>PH3321 R27 B613 2000</t>
  </si>
  <si>
    <t>0                      PH 3321000R  27                 B  613         2000</t>
  </si>
  <si>
    <t>Camp notebook = Bori notesz / Miklós Radnóti ; translated by Francis R. Jones ; introduced by George Szirtes.</t>
  </si>
  <si>
    <t>Todmorden : Arc Publications, 2000.</t>
  </si>
  <si>
    <t>Arc visible poets</t>
  </si>
  <si>
    <t>4449936:eng</t>
  </si>
  <si>
    <t>45438656</t>
  </si>
  <si>
    <t>ocm45438656</t>
  </si>
  <si>
    <t>3102387464F</t>
  </si>
  <si>
    <t>9781900072304</t>
  </si>
  <si>
    <t>793671503</t>
  </si>
  <si>
    <t>PH3321 R27 S8</t>
  </si>
  <si>
    <t>0                      PH 3321000R  27                 S  8</t>
  </si>
  <si>
    <t>Subway stops : fifty poems / Miklós Radnóti ; translated, with an introd. and notes, by Emery George.</t>
  </si>
  <si>
    <t>Ann Arbor : Ardis, 1977.</t>
  </si>
  <si>
    <t>1977</t>
  </si>
  <si>
    <t>Ardis world poets in translation series ; no. 4</t>
  </si>
  <si>
    <t>8252249:eng</t>
  </si>
  <si>
    <t>3171520</t>
  </si>
  <si>
    <t>ocm03171520</t>
  </si>
  <si>
    <t>3000420721Z</t>
  </si>
  <si>
    <t>9780882332772</t>
  </si>
  <si>
    <t>792225512</t>
  </si>
  <si>
    <t>PH3321 R27 T313 1972</t>
  </si>
  <si>
    <t>0                      PH 3321000R  27                 T  313         1972</t>
  </si>
  <si>
    <t>Clouded sky. Translated from the Hungarian by Steven Polgar, Stephen Berg [and] S.J. Marks.</t>
  </si>
  <si>
    <t>New York, Harper &amp; Row [1972]</t>
  </si>
  <si>
    <t>828323:eng</t>
  </si>
  <si>
    <t>578467</t>
  </si>
  <si>
    <t>ocm00578467</t>
  </si>
  <si>
    <t>3000609710U</t>
  </si>
  <si>
    <t>9780060134679</t>
  </si>
  <si>
    <t>791419873</t>
  </si>
  <si>
    <t>PH3321 R27 Z67 2000</t>
  </si>
  <si>
    <t>0                      PH 3321000R  27                 Z  67          2000</t>
  </si>
  <si>
    <t>In the footsteps of Orpheus : the life and times of Miklós Radnóti / Zsuzsanna Oszváth.</t>
  </si>
  <si>
    <t>Ozsváth, Zsuzsanna, 1931-</t>
  </si>
  <si>
    <t>Bloomington : Indiana University Press, ©2000.</t>
  </si>
  <si>
    <t>Jewish literature and culture</t>
  </si>
  <si>
    <t>195980847:eng</t>
  </si>
  <si>
    <t>43952022</t>
  </si>
  <si>
    <t>ocm43952022</t>
  </si>
  <si>
    <t>31020701774</t>
  </si>
  <si>
    <t>9780253338013</t>
  </si>
  <si>
    <t>793639534</t>
  </si>
  <si>
    <t>PH3351 S59917 K3813 2012</t>
  </si>
  <si>
    <t>0                      PH 3351000S  59917              K  3813        2012</t>
  </si>
  <si>
    <t>Voyage to Kazohinia / Sándor Szathmári ; translated from the Hungarian by Inez Kemenes.</t>
  </si>
  <si>
    <t>Szathmári, Sándor, 1897-1974.</t>
  </si>
  <si>
    <t>North Adams, Mass. : New Europe Books, 2012.</t>
  </si>
  <si>
    <t>2693757:eng</t>
  </si>
  <si>
    <t>769427139</t>
  </si>
  <si>
    <t>ocn769427139</t>
  </si>
  <si>
    <t>3103472166$</t>
  </si>
  <si>
    <t>9780982578124</t>
  </si>
  <si>
    <t>794903335</t>
  </si>
  <si>
    <t>PH3351 S85 K5713 2009</t>
  </si>
  <si>
    <t>0                      PH 3351000S  85                 K  5713        2009</t>
  </si>
  <si>
    <t>The queen's necklace / Antal Szerb ; translated from the Hungarian by Len Rix.</t>
  </si>
  <si>
    <t>Szerb, Antal, 1901-1945.</t>
  </si>
  <si>
    <t>London : Pushkin Press, 2009.</t>
  </si>
  <si>
    <t>2009</t>
  </si>
  <si>
    <t>2018-01-12</t>
  </si>
  <si>
    <t>14590014:eng</t>
  </si>
  <si>
    <t>403475800</t>
  </si>
  <si>
    <t>ocn403475800</t>
  </si>
  <si>
    <t>3102860646L</t>
  </si>
  <si>
    <t>9781906548087</t>
  </si>
  <si>
    <t>794499018</t>
  </si>
  <si>
    <t>PH3381 Z5 A713 1966</t>
  </si>
  <si>
    <t>0                      PH 3381000Z  5                  A  713         1966</t>
  </si>
  <si>
    <t>Century in scarlet / Lajos Zilahy.</t>
  </si>
  <si>
    <t>Zilahy, Lajos, 1891-1974.</t>
  </si>
  <si>
    <t>London : Heinemann, 1966.</t>
  </si>
  <si>
    <t>423884247:eng</t>
  </si>
  <si>
    <t>12937662</t>
  </si>
  <si>
    <t>ocm12937662</t>
  </si>
  <si>
    <t>3000589371M</t>
  </si>
  <si>
    <t>792833734</t>
  </si>
  <si>
    <t>PH3382.21 R37 B5513 2013</t>
  </si>
  <si>
    <t>0                      PH 3382210R  37                 B  5513        2013</t>
  </si>
  <si>
    <t>The bill : for Palma Vecchio, at Venice / by László Krasznahorkai ; translated by George Szirtes.</t>
  </si>
  <si>
    <t>London : Sylph Editions, 2013.</t>
  </si>
  <si>
    <t>The art monographs ; 2</t>
  </si>
  <si>
    <t>2017-12-18</t>
  </si>
  <si>
    <t>2057600591:eng</t>
  </si>
  <si>
    <t>858825077</t>
  </si>
  <si>
    <t>ocn858825077</t>
  </si>
  <si>
    <t>3103532331D</t>
  </si>
  <si>
    <t>9780956992093</t>
  </si>
  <si>
    <t>794956891</t>
  </si>
  <si>
    <t>PH3441 E8 H8</t>
  </si>
  <si>
    <t>0                      PH 3441000E  8                  H  8</t>
  </si>
  <si>
    <t>Hungarian short stories; with an introduction by A. Alvarez.</t>
  </si>
  <si>
    <t>London, New York, Oxford U.P., 1967.</t>
  </si>
  <si>
    <t>1967</t>
  </si>
  <si>
    <t>The World's classics, 609</t>
  </si>
  <si>
    <t>2019-05-21</t>
  </si>
  <si>
    <t>4575195084:eng</t>
  </si>
  <si>
    <t>13607668</t>
  </si>
  <si>
    <t>ocm13607668</t>
  </si>
  <si>
    <t>3103007863H</t>
  </si>
  <si>
    <t>792859726</t>
  </si>
  <si>
    <t>PH5024.73 U78 2004</t>
  </si>
  <si>
    <t>0                      PH 5024730U  78          2004</t>
  </si>
  <si>
    <t>La politique linguistique au Pays Basque / Eguzki Urteaga.</t>
  </si>
  <si>
    <t>Urteaga, Eguzki.</t>
  </si>
  <si>
    <t>Paris : L'Harmattan, ©2004.</t>
  </si>
  <si>
    <t>2004</t>
  </si>
  <si>
    <t>Espaces discursifs</t>
  </si>
  <si>
    <t>2019-05-30</t>
  </si>
  <si>
    <t>351527897:fre</t>
  </si>
  <si>
    <t>58467875</t>
  </si>
  <si>
    <t>ocm58467875</t>
  </si>
  <si>
    <t>3103103596U</t>
  </si>
  <si>
    <t>9782747569903</t>
  </si>
  <si>
    <t>793921563</t>
  </si>
  <si>
    <t>PH5339.A34 K3518 2019</t>
  </si>
  <si>
    <t>0                      PH 5339000A  34                 K  3518        2019</t>
  </si>
  <si>
    <t>El camisón de seda blanco / Alaine Agirre Garmendia ; ilustraciones, Sara Morante ; traducción, Xabier Mendiguren Elizegui.</t>
  </si>
  <si>
    <t>Agirre, Alaine, 1990- author.</t>
  </si>
  <si>
    <t>San Sebastián : Erein, 2019.</t>
  </si>
  <si>
    <t>2019</t>
  </si>
  <si>
    <t>Bakanak ; 17</t>
  </si>
  <si>
    <t>2019-12-18</t>
  </si>
  <si>
    <t>9144875288:spa</t>
  </si>
  <si>
    <t>1104807788</t>
  </si>
  <si>
    <t>on1104807788</t>
  </si>
  <si>
    <t>3103875389B</t>
  </si>
  <si>
    <t>9788491093312</t>
  </si>
  <si>
    <t>795082867</t>
  </si>
  <si>
    <t>PH5339 A8 O2313 1992</t>
  </si>
  <si>
    <t>0                      PH 5339000A  8                  O  2313        1992</t>
  </si>
  <si>
    <t>Obabakoak : a novel / Bernardo Atxaga ; translated by Margaret Jull Costa.</t>
  </si>
  <si>
    <t>Atxaga, Bernardo.</t>
  </si>
  <si>
    <t>London : Hutchinson, 1992.</t>
  </si>
  <si>
    <t>2017-10-25</t>
  </si>
  <si>
    <t>346747:eng</t>
  </si>
  <si>
    <t>27079122</t>
  </si>
  <si>
    <t>ocm27079122</t>
  </si>
  <si>
    <t>3101455983I</t>
  </si>
  <si>
    <t>9780091751968</t>
  </si>
  <si>
    <t>793258695</t>
  </si>
  <si>
    <t>PH5339 A8 Z3313 2012</t>
  </si>
  <si>
    <t>0                      PH 5339000A  8                  Z  3313        2012</t>
  </si>
  <si>
    <t>Seven houses in France / Bernardo Atxaga ; translated from the Spanish by Margaret Jull Costa.</t>
  </si>
  <si>
    <t>Minneapolis, Minn. : Graywolf Press, [2012], ©2011.</t>
  </si>
  <si>
    <t>2013-06-22</t>
  </si>
  <si>
    <t>2865115955:eng</t>
  </si>
  <si>
    <t>775416388</t>
  </si>
  <si>
    <t>ocn775416388</t>
  </si>
  <si>
    <t>31034722410</t>
  </si>
  <si>
    <t>9781555976231</t>
  </si>
  <si>
    <t>794907508</t>
  </si>
  <si>
    <t>PH5339 S16 M3713 2016</t>
  </si>
  <si>
    <t>0                      PH 5339000S  16                 M  3713        2016</t>
  </si>
  <si>
    <t>Martutene / Ramon Saizarbitoria ; translated from the Basque by Artiz Branton ; edited by Cecilia Ross.</t>
  </si>
  <si>
    <t>Saizarbitoria, Ramón, author.</t>
  </si>
  <si>
    <t>Madrid, Spain : Hispabooks Publishing, 2016.</t>
  </si>
  <si>
    <t>1166045768:eng</t>
  </si>
  <si>
    <t>944463974</t>
  </si>
  <si>
    <t>ocn944463974</t>
  </si>
  <si>
    <t>31036978453</t>
  </si>
  <si>
    <t>9788494426278</t>
  </si>
  <si>
    <t>795013050</t>
  </si>
  <si>
    <t>PH5339 U55 E4818 2016</t>
  </si>
  <si>
    <t>0                      PH 5339000U  55                 E  4818        2016</t>
  </si>
  <si>
    <t>La hora de despertarnos juntos / Kirmen Uribe ; traducción del euskera por J.M. Isasi.</t>
  </si>
  <si>
    <t>Uribe Urbieta, Kirmen, 1970- author.</t>
  </si>
  <si>
    <t>Barcelona : Seix Barral, 2016.</t>
  </si>
  <si>
    <t>Biblioteca Breve</t>
  </si>
  <si>
    <t>3966874118:spa</t>
  </si>
  <si>
    <t>965350087</t>
  </si>
  <si>
    <t>ocn965350087</t>
  </si>
  <si>
    <t>3103715715U</t>
  </si>
  <si>
    <t>9788432229770</t>
  </si>
  <si>
    <t>795025641</t>
  </si>
  <si>
    <t>- Reserves and A/V Room - A/V Collection - A/V Loan</t>
  </si>
  <si>
    <t>12518</t>
  </si>
  <si>
    <t>812518</t>
  </si>
  <si>
    <t>Another way (Egymasra nezve) / a film by Károly Makk.</t>
  </si>
  <si>
    <t>[U.K.] : Second Run DVD, 2005.</t>
  </si>
  <si>
    <t>2019-07-06</t>
  </si>
  <si>
    <t>436383261:hun</t>
  </si>
  <si>
    <t>1050869770</t>
  </si>
  <si>
    <t>on1050869770</t>
  </si>
  <si>
    <t>3103787580C</t>
  </si>
  <si>
    <t>Video_DVD</t>
  </si>
  <si>
    <t>795061596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</si>
</sst>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99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1" max="1" width="12.7265625" customWidth="1"/>
    <col min="2" max="3" width="10.7265625" customWidth="1"/>
    <col min="4" max="4" width="12.7265625" hidden="1" customWidth="1"/>
    <col min="5" max="5" width="42.90625" customWidth="1"/>
    <col min="6" max="6" width="13.7265625" customWidth="1"/>
    <col min="7" max="7" width="10.7265625" hidden="1" customWidth="1"/>
    <col min="8" max="8" width="8.7265625" hidden="1" customWidth="1"/>
    <col min="9" max="9" width="11.7265625" hidden="1" customWidth="1"/>
    <col min="10" max="10" width="9.7265625" hidden="1" customWidth="1"/>
    <col min="11" max="11" width="10.7265625" customWidth="1"/>
    <col min="12" max="13" width="35.7265625" customWidth="1"/>
    <col min="14" max="14" width="13.7265625" customWidth="1"/>
    <col min="15" max="15" width="9.7265625" customWidth="1"/>
    <col min="16" max="16" width="10.7265625" customWidth="1"/>
    <col min="17" max="17" width="35.7265625" customWidth="1"/>
    <col min="18" max="18" width="10.7265625" customWidth="1"/>
    <col min="19" max="29" width="10.7265625" hidden="1" customWidth="1"/>
    <col min="30" max="31" width="12.7265625" hidden="1" customWidth="1"/>
    <col min="32" max="33" width="9.7265625" hidden="1" customWidth="1"/>
    <col min="34" max="35" width="11.7265625" hidden="1" customWidth="1"/>
    <col min="36" max="39" width="9.7265625" hidden="1" customWidth="1"/>
    <col min="40" max="41" width="13.7265625" hidden="1" customWidth="1"/>
    <col min="42" max="43" width="9.7265625" hidden="1" customWidth="1"/>
    <col min="44" max="44" width="11.7265625" hidden="1" customWidth="1"/>
    <col min="45" max="47" width="12.7265625" hidden="1" customWidth="1"/>
    <col min="48" max="48" width="10.7265625" customWidth="1"/>
    <col min="49" max="49" width="10.7265625" hidden="1" customWidth="1"/>
    <col min="50" max="50" width="15.7265625" hidden="1" customWidth="1"/>
    <col min="51" max="54" width="20.7265625" hidden="1" customWidth="1"/>
    <col min="55" max="55" width="15.7265625" customWidth="1"/>
    <col min="56" max="57" width="15.7265625" hidden="1" customWidth="1"/>
    <col min="58" max="58" width="25.7265625" customWidth="1"/>
    <col min="59" max="59" width="10.7265625" hidden="1" customWidth="1"/>
  </cols>
  <sheetData>
    <row r="1" spans="1:59" ht="72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</row>
    <row r="2" spans="1:59" ht="72.5" x14ac:dyDescent="0.35">
      <c r="A2" s="2" t="s">
        <v>59</v>
      </c>
      <c r="B2" s="2" t="s">
        <v>60</v>
      </c>
      <c r="C2" s="2" t="s">
        <v>61</v>
      </c>
      <c r="D2" s="2" t="s">
        <v>62</v>
      </c>
      <c r="E2" s="2" t="s">
        <v>63</v>
      </c>
      <c r="F2" s="3" t="s">
        <v>64</v>
      </c>
      <c r="G2" s="3" t="s">
        <v>65</v>
      </c>
      <c r="I2" s="3" t="s">
        <v>65</v>
      </c>
      <c r="J2" s="3" t="s">
        <v>65</v>
      </c>
      <c r="K2" s="3" t="s">
        <v>66</v>
      </c>
      <c r="L2" s="2" t="s">
        <v>67</v>
      </c>
      <c r="M2" s="2" t="s">
        <v>68</v>
      </c>
      <c r="N2" s="3" t="s">
        <v>69</v>
      </c>
      <c r="P2" s="3" t="s">
        <v>70</v>
      </c>
      <c r="Q2" s="2" t="s">
        <v>71</v>
      </c>
      <c r="R2" s="3" t="s">
        <v>72</v>
      </c>
      <c r="S2" s="4">
        <v>6</v>
      </c>
      <c r="T2" s="4">
        <v>6</v>
      </c>
      <c r="U2" s="5" t="s">
        <v>73</v>
      </c>
      <c r="V2" s="5" t="s">
        <v>73</v>
      </c>
      <c r="W2" s="5" t="s">
        <v>74</v>
      </c>
      <c r="X2" s="5" t="s">
        <v>74</v>
      </c>
      <c r="Y2" s="4">
        <v>67</v>
      </c>
      <c r="Z2" s="4">
        <v>5</v>
      </c>
      <c r="AA2" s="4">
        <v>5</v>
      </c>
      <c r="AB2" s="4">
        <v>1</v>
      </c>
      <c r="AC2" s="4">
        <v>1</v>
      </c>
      <c r="AD2" s="4">
        <v>29</v>
      </c>
      <c r="AE2" s="4">
        <v>29</v>
      </c>
      <c r="AF2" s="4">
        <v>0</v>
      </c>
      <c r="AG2" s="4">
        <v>0</v>
      </c>
      <c r="AH2" s="4">
        <v>26</v>
      </c>
      <c r="AI2" s="4">
        <v>26</v>
      </c>
      <c r="AJ2" s="4">
        <v>3</v>
      </c>
      <c r="AK2" s="4">
        <v>3</v>
      </c>
      <c r="AL2" s="4">
        <v>20</v>
      </c>
      <c r="AM2" s="4">
        <v>20</v>
      </c>
      <c r="AN2" s="4">
        <v>0</v>
      </c>
      <c r="AO2" s="4">
        <v>0</v>
      </c>
      <c r="AP2" s="4">
        <v>4</v>
      </c>
      <c r="AQ2" s="4">
        <v>4</v>
      </c>
      <c r="AR2" s="3" t="s">
        <v>65</v>
      </c>
      <c r="AS2" s="3" t="s">
        <v>65</v>
      </c>
      <c r="AT2" s="3" t="s">
        <v>75</v>
      </c>
      <c r="AU2" s="6" t="str">
        <f>HYPERLINK("http://catalog.hathitrust.org/Record/003122830","HathiTrust Record")</f>
        <v>HathiTrust Record</v>
      </c>
      <c r="AV2" s="6" t="str">
        <f>HYPERLINK("http://mcgill.on.worldcat.org/oclc/35288764","Catalog Record")</f>
        <v>Catalog Record</v>
      </c>
      <c r="AW2" s="6" t="str">
        <f>HYPERLINK("http://www.worldcat.org/oclc/35288764","WorldCat Record")</f>
        <v>WorldCat Record</v>
      </c>
      <c r="AX2" s="3" t="s">
        <v>76</v>
      </c>
      <c r="AY2" s="3" t="s">
        <v>77</v>
      </c>
      <c r="AZ2" s="3" t="s">
        <v>78</v>
      </c>
      <c r="BA2" s="3" t="s">
        <v>78</v>
      </c>
      <c r="BB2" s="3" t="s">
        <v>79</v>
      </c>
      <c r="BC2" s="3" t="s">
        <v>80</v>
      </c>
      <c r="BD2" s="3" t="s">
        <v>81</v>
      </c>
      <c r="BE2" s="3" t="s">
        <v>82</v>
      </c>
      <c r="BF2" s="3" t="s">
        <v>79</v>
      </c>
      <c r="BG2" s="3" t="s">
        <v>83</v>
      </c>
    </row>
    <row r="3" spans="1:59" ht="58" x14ac:dyDescent="0.35">
      <c r="A3" s="2" t="s">
        <v>59</v>
      </c>
      <c r="B3" s="2" t="s">
        <v>60</v>
      </c>
      <c r="C3" s="2" t="s">
        <v>84</v>
      </c>
      <c r="D3" s="2" t="s">
        <v>85</v>
      </c>
      <c r="E3" s="2" t="s">
        <v>86</v>
      </c>
      <c r="G3" s="3" t="s">
        <v>65</v>
      </c>
      <c r="I3" s="3" t="s">
        <v>65</v>
      </c>
      <c r="J3" s="3" t="s">
        <v>65</v>
      </c>
      <c r="K3" s="3" t="s">
        <v>66</v>
      </c>
      <c r="L3" s="2" t="s">
        <v>87</v>
      </c>
      <c r="M3" s="2" t="s">
        <v>88</v>
      </c>
      <c r="N3" s="3" t="s">
        <v>89</v>
      </c>
      <c r="P3" s="3" t="s">
        <v>70</v>
      </c>
      <c r="R3" s="3" t="s">
        <v>72</v>
      </c>
      <c r="S3" s="4">
        <v>0</v>
      </c>
      <c r="T3" s="4">
        <v>0</v>
      </c>
      <c r="W3" s="5" t="s">
        <v>74</v>
      </c>
      <c r="X3" s="5" t="s">
        <v>74</v>
      </c>
      <c r="Y3" s="4">
        <v>62</v>
      </c>
      <c r="Z3" s="4">
        <v>9</v>
      </c>
      <c r="AA3" s="4">
        <v>10</v>
      </c>
      <c r="AB3" s="4">
        <v>1</v>
      </c>
      <c r="AC3" s="4">
        <v>2</v>
      </c>
      <c r="AD3" s="4">
        <v>49</v>
      </c>
      <c r="AE3" s="4">
        <v>50</v>
      </c>
      <c r="AF3" s="4">
        <v>0</v>
      </c>
      <c r="AG3" s="4">
        <v>1</v>
      </c>
      <c r="AH3" s="4">
        <v>44</v>
      </c>
      <c r="AI3" s="4">
        <v>45</v>
      </c>
      <c r="AJ3" s="4">
        <v>8</v>
      </c>
      <c r="AK3" s="4">
        <v>9</v>
      </c>
      <c r="AL3" s="4">
        <v>29</v>
      </c>
      <c r="AM3" s="4">
        <v>29</v>
      </c>
      <c r="AN3" s="4">
        <v>0</v>
      </c>
      <c r="AO3" s="4">
        <v>0</v>
      </c>
      <c r="AP3" s="4">
        <v>8</v>
      </c>
      <c r="AQ3" s="4">
        <v>9</v>
      </c>
      <c r="AR3" s="3" t="s">
        <v>65</v>
      </c>
      <c r="AS3" s="3" t="s">
        <v>65</v>
      </c>
      <c r="AT3" s="3" t="s">
        <v>65</v>
      </c>
      <c r="AV3" s="6" t="str">
        <f>HYPERLINK("http://mcgill.on.worldcat.org/oclc/815399473","Catalog Record")</f>
        <v>Catalog Record</v>
      </c>
      <c r="AW3" s="6" t="str">
        <f>HYPERLINK("http://www.worldcat.org/oclc/815399473","WorldCat Record")</f>
        <v>WorldCat Record</v>
      </c>
      <c r="AX3" s="3" t="s">
        <v>90</v>
      </c>
      <c r="AY3" s="3" t="s">
        <v>91</v>
      </c>
      <c r="AZ3" s="3" t="s">
        <v>92</v>
      </c>
      <c r="BA3" s="3" t="s">
        <v>92</v>
      </c>
      <c r="BB3" s="3" t="s">
        <v>93</v>
      </c>
      <c r="BC3" s="3" t="s">
        <v>80</v>
      </c>
      <c r="BD3" s="3" t="s">
        <v>81</v>
      </c>
      <c r="BE3" s="3" t="s">
        <v>94</v>
      </c>
      <c r="BF3" s="3" t="s">
        <v>93</v>
      </c>
      <c r="BG3" s="3" t="s">
        <v>95</v>
      </c>
    </row>
    <row r="4" spans="1:59" ht="58" x14ac:dyDescent="0.35">
      <c r="A4" s="2" t="s">
        <v>59</v>
      </c>
      <c r="B4" s="2" t="s">
        <v>60</v>
      </c>
      <c r="C4" s="2" t="s">
        <v>96</v>
      </c>
      <c r="D4" s="2" t="s">
        <v>97</v>
      </c>
      <c r="E4" s="2" t="s">
        <v>98</v>
      </c>
      <c r="G4" s="3" t="s">
        <v>65</v>
      </c>
      <c r="I4" s="3" t="s">
        <v>65</v>
      </c>
      <c r="J4" s="3" t="s">
        <v>65</v>
      </c>
      <c r="K4" s="3" t="s">
        <v>66</v>
      </c>
      <c r="M4" s="2" t="s">
        <v>99</v>
      </c>
      <c r="N4" s="3" t="s">
        <v>100</v>
      </c>
      <c r="P4" s="3" t="s">
        <v>70</v>
      </c>
      <c r="R4" s="3" t="s">
        <v>72</v>
      </c>
      <c r="S4" s="4">
        <v>3</v>
      </c>
      <c r="T4" s="4">
        <v>3</v>
      </c>
      <c r="U4" s="5" t="s">
        <v>101</v>
      </c>
      <c r="V4" s="5" t="s">
        <v>101</v>
      </c>
      <c r="W4" s="5" t="s">
        <v>74</v>
      </c>
      <c r="X4" s="5" t="s">
        <v>74</v>
      </c>
      <c r="Y4" s="4">
        <v>27</v>
      </c>
      <c r="Z4" s="4">
        <v>1</v>
      </c>
      <c r="AA4" s="4">
        <v>1</v>
      </c>
      <c r="AB4" s="4">
        <v>1</v>
      </c>
      <c r="AC4" s="4">
        <v>1</v>
      </c>
      <c r="AD4" s="4">
        <v>18</v>
      </c>
      <c r="AE4" s="4">
        <v>18</v>
      </c>
      <c r="AF4" s="4">
        <v>0</v>
      </c>
      <c r="AG4" s="4">
        <v>0</v>
      </c>
      <c r="AH4" s="4">
        <v>17</v>
      </c>
      <c r="AI4" s="4">
        <v>17</v>
      </c>
      <c r="AJ4" s="4">
        <v>0</v>
      </c>
      <c r="AK4" s="4">
        <v>0</v>
      </c>
      <c r="AL4" s="4">
        <v>16</v>
      </c>
      <c r="AM4" s="4">
        <v>16</v>
      </c>
      <c r="AN4" s="4">
        <v>0</v>
      </c>
      <c r="AO4" s="4">
        <v>0</v>
      </c>
      <c r="AP4" s="4">
        <v>0</v>
      </c>
      <c r="AQ4" s="4">
        <v>0</v>
      </c>
      <c r="AR4" s="3" t="s">
        <v>65</v>
      </c>
      <c r="AS4" s="3" t="s">
        <v>65</v>
      </c>
      <c r="AT4" s="3" t="s">
        <v>75</v>
      </c>
      <c r="AU4" s="6" t="str">
        <f>HYPERLINK("http://catalog.hathitrust.org/Record/004735649","HathiTrust Record")</f>
        <v>HathiTrust Record</v>
      </c>
      <c r="AV4" s="6" t="str">
        <f>HYPERLINK("http://mcgill.on.worldcat.org/oclc/32326153","Catalog Record")</f>
        <v>Catalog Record</v>
      </c>
      <c r="AW4" s="6" t="str">
        <f>HYPERLINK("http://www.worldcat.org/oclc/32326153","WorldCat Record")</f>
        <v>WorldCat Record</v>
      </c>
      <c r="AX4" s="3" t="s">
        <v>102</v>
      </c>
      <c r="AY4" s="3" t="s">
        <v>103</v>
      </c>
      <c r="AZ4" s="3" t="s">
        <v>104</v>
      </c>
      <c r="BA4" s="3" t="s">
        <v>104</v>
      </c>
      <c r="BB4" s="3" t="s">
        <v>105</v>
      </c>
      <c r="BC4" s="3" t="s">
        <v>80</v>
      </c>
      <c r="BD4" s="3" t="s">
        <v>81</v>
      </c>
      <c r="BE4" s="3" t="s">
        <v>106</v>
      </c>
      <c r="BF4" s="3" t="s">
        <v>105</v>
      </c>
      <c r="BG4" s="3" t="s">
        <v>107</v>
      </c>
    </row>
    <row r="5" spans="1:59" ht="58" x14ac:dyDescent="0.35">
      <c r="A5" s="2" t="s">
        <v>59</v>
      </c>
      <c r="B5" s="2" t="s">
        <v>60</v>
      </c>
      <c r="C5" s="2" t="s">
        <v>108</v>
      </c>
      <c r="D5" s="2" t="s">
        <v>109</v>
      </c>
      <c r="E5" s="2" t="s">
        <v>110</v>
      </c>
      <c r="G5" s="3" t="s">
        <v>65</v>
      </c>
      <c r="I5" s="3" t="s">
        <v>65</v>
      </c>
      <c r="J5" s="3" t="s">
        <v>65</v>
      </c>
      <c r="K5" s="3" t="s">
        <v>66</v>
      </c>
      <c r="M5" s="2" t="s">
        <v>111</v>
      </c>
      <c r="N5" s="3" t="s">
        <v>112</v>
      </c>
      <c r="P5" s="3" t="s">
        <v>70</v>
      </c>
      <c r="R5" s="3" t="s">
        <v>72</v>
      </c>
      <c r="S5" s="4">
        <v>2</v>
      </c>
      <c r="T5" s="4">
        <v>2</v>
      </c>
      <c r="U5" s="5" t="s">
        <v>101</v>
      </c>
      <c r="V5" s="5" t="s">
        <v>101</v>
      </c>
      <c r="W5" s="5" t="s">
        <v>74</v>
      </c>
      <c r="X5" s="5" t="s">
        <v>74</v>
      </c>
      <c r="Y5" s="4">
        <v>25</v>
      </c>
      <c r="Z5" s="4">
        <v>1</v>
      </c>
      <c r="AA5" s="4">
        <v>1</v>
      </c>
      <c r="AB5" s="4">
        <v>1</v>
      </c>
      <c r="AC5" s="4">
        <v>1</v>
      </c>
      <c r="AD5" s="4">
        <v>14</v>
      </c>
      <c r="AE5" s="4">
        <v>14</v>
      </c>
      <c r="AF5" s="4">
        <v>0</v>
      </c>
      <c r="AG5" s="4">
        <v>0</v>
      </c>
      <c r="AH5" s="4">
        <v>13</v>
      </c>
      <c r="AI5" s="4">
        <v>13</v>
      </c>
      <c r="AJ5" s="4">
        <v>0</v>
      </c>
      <c r="AK5" s="4">
        <v>0</v>
      </c>
      <c r="AL5" s="4">
        <v>11</v>
      </c>
      <c r="AM5" s="4">
        <v>11</v>
      </c>
      <c r="AN5" s="4">
        <v>0</v>
      </c>
      <c r="AO5" s="4">
        <v>0</v>
      </c>
      <c r="AP5" s="4">
        <v>0</v>
      </c>
      <c r="AQ5" s="4">
        <v>0</v>
      </c>
      <c r="AR5" s="3" t="s">
        <v>65</v>
      </c>
      <c r="AS5" s="3" t="s">
        <v>65</v>
      </c>
      <c r="AT5" s="3" t="s">
        <v>65</v>
      </c>
      <c r="AV5" s="6" t="str">
        <f>HYPERLINK("http://mcgill.on.worldcat.org/oclc/29861092","Catalog Record")</f>
        <v>Catalog Record</v>
      </c>
      <c r="AW5" s="6" t="str">
        <f>HYPERLINK("http://www.worldcat.org/oclc/29861092","WorldCat Record")</f>
        <v>WorldCat Record</v>
      </c>
      <c r="AX5" s="3" t="s">
        <v>113</v>
      </c>
      <c r="AY5" s="3" t="s">
        <v>114</v>
      </c>
      <c r="AZ5" s="3" t="s">
        <v>115</v>
      </c>
      <c r="BA5" s="3" t="s">
        <v>115</v>
      </c>
      <c r="BB5" s="3" t="s">
        <v>116</v>
      </c>
      <c r="BC5" s="3" t="s">
        <v>80</v>
      </c>
      <c r="BD5" s="3" t="s">
        <v>81</v>
      </c>
      <c r="BE5" s="3" t="s">
        <v>117</v>
      </c>
      <c r="BF5" s="3" t="s">
        <v>116</v>
      </c>
      <c r="BG5" s="3" t="s">
        <v>118</v>
      </c>
    </row>
    <row r="6" spans="1:59" ht="58" x14ac:dyDescent="0.35">
      <c r="A6" s="2" t="s">
        <v>59</v>
      </c>
      <c r="B6" s="2" t="s">
        <v>60</v>
      </c>
      <c r="C6" s="2" t="s">
        <v>119</v>
      </c>
      <c r="D6" s="2" t="s">
        <v>120</v>
      </c>
      <c r="E6" s="2" t="s">
        <v>121</v>
      </c>
      <c r="G6" s="3" t="s">
        <v>65</v>
      </c>
      <c r="I6" s="3" t="s">
        <v>65</v>
      </c>
      <c r="J6" s="3" t="s">
        <v>65</v>
      </c>
      <c r="K6" s="3" t="s">
        <v>66</v>
      </c>
      <c r="L6" s="2" t="s">
        <v>122</v>
      </c>
      <c r="M6" s="2" t="s">
        <v>123</v>
      </c>
      <c r="N6" s="3" t="s">
        <v>124</v>
      </c>
      <c r="P6" s="3" t="s">
        <v>70</v>
      </c>
      <c r="Q6" s="2" t="s">
        <v>125</v>
      </c>
      <c r="R6" s="3" t="s">
        <v>72</v>
      </c>
      <c r="S6" s="4">
        <v>38</v>
      </c>
      <c r="T6" s="4">
        <v>38</v>
      </c>
      <c r="U6" s="5" t="s">
        <v>126</v>
      </c>
      <c r="V6" s="5" t="s">
        <v>126</v>
      </c>
      <c r="W6" s="5" t="s">
        <v>74</v>
      </c>
      <c r="X6" s="5" t="s">
        <v>74</v>
      </c>
      <c r="Y6" s="4">
        <v>125</v>
      </c>
      <c r="Z6" s="4">
        <v>13</v>
      </c>
      <c r="AA6" s="4">
        <v>14</v>
      </c>
      <c r="AB6" s="4">
        <v>1</v>
      </c>
      <c r="AC6" s="4">
        <v>2</v>
      </c>
      <c r="AD6" s="4">
        <v>57</v>
      </c>
      <c r="AE6" s="4">
        <v>58</v>
      </c>
      <c r="AF6" s="4">
        <v>0</v>
      </c>
      <c r="AG6" s="4">
        <v>1</v>
      </c>
      <c r="AH6" s="4">
        <v>53</v>
      </c>
      <c r="AI6" s="4">
        <v>53</v>
      </c>
      <c r="AJ6" s="4">
        <v>9</v>
      </c>
      <c r="AK6" s="4">
        <v>10</v>
      </c>
      <c r="AL6" s="4">
        <v>35</v>
      </c>
      <c r="AM6" s="4">
        <v>35</v>
      </c>
      <c r="AN6" s="4">
        <v>0</v>
      </c>
      <c r="AO6" s="4">
        <v>0</v>
      </c>
      <c r="AP6" s="4">
        <v>9</v>
      </c>
      <c r="AQ6" s="4">
        <v>9</v>
      </c>
      <c r="AR6" s="3" t="s">
        <v>65</v>
      </c>
      <c r="AS6" s="3" t="s">
        <v>65</v>
      </c>
      <c r="AT6" s="3" t="s">
        <v>65</v>
      </c>
      <c r="AV6" s="6" t="str">
        <f>HYPERLINK("http://mcgill.on.worldcat.org/oclc/24376890","Catalog Record")</f>
        <v>Catalog Record</v>
      </c>
      <c r="AW6" s="6" t="str">
        <f>HYPERLINK("http://www.worldcat.org/oclc/24376890","WorldCat Record")</f>
        <v>WorldCat Record</v>
      </c>
      <c r="AX6" s="3" t="s">
        <v>127</v>
      </c>
      <c r="AY6" s="3" t="s">
        <v>128</v>
      </c>
      <c r="AZ6" s="3" t="s">
        <v>129</v>
      </c>
      <c r="BA6" s="3" t="s">
        <v>129</v>
      </c>
      <c r="BB6" s="3" t="s">
        <v>130</v>
      </c>
      <c r="BC6" s="3" t="s">
        <v>80</v>
      </c>
      <c r="BD6" s="3" t="s">
        <v>81</v>
      </c>
      <c r="BE6" s="3" t="s">
        <v>131</v>
      </c>
      <c r="BF6" s="3" t="s">
        <v>130</v>
      </c>
      <c r="BG6" s="3" t="s">
        <v>132</v>
      </c>
    </row>
    <row r="7" spans="1:59" ht="58" x14ac:dyDescent="0.35">
      <c r="A7" s="2" t="s">
        <v>59</v>
      </c>
      <c r="B7" s="2" t="s">
        <v>60</v>
      </c>
      <c r="C7" s="2" t="s">
        <v>133</v>
      </c>
      <c r="D7" s="2" t="s">
        <v>134</v>
      </c>
      <c r="E7" s="2" t="s">
        <v>135</v>
      </c>
      <c r="F7" s="3" t="s">
        <v>136</v>
      </c>
      <c r="G7" s="3" t="s">
        <v>75</v>
      </c>
      <c r="I7" s="3" t="s">
        <v>65</v>
      </c>
      <c r="J7" s="3" t="s">
        <v>65</v>
      </c>
      <c r="K7" s="3" t="s">
        <v>66</v>
      </c>
      <c r="L7" s="2" t="s">
        <v>137</v>
      </c>
      <c r="M7" s="2" t="s">
        <v>138</v>
      </c>
      <c r="N7" s="3" t="s">
        <v>139</v>
      </c>
      <c r="P7" s="3" t="s">
        <v>70</v>
      </c>
      <c r="R7" s="3" t="s">
        <v>72</v>
      </c>
      <c r="S7" s="4">
        <v>1</v>
      </c>
      <c r="T7" s="4">
        <v>3</v>
      </c>
      <c r="U7" s="5" t="s">
        <v>140</v>
      </c>
      <c r="V7" s="5" t="s">
        <v>140</v>
      </c>
      <c r="W7" s="5" t="s">
        <v>74</v>
      </c>
      <c r="X7" s="5" t="s">
        <v>74</v>
      </c>
      <c r="Y7" s="4">
        <v>17</v>
      </c>
      <c r="Z7" s="4">
        <v>2</v>
      </c>
      <c r="AA7" s="4">
        <v>6</v>
      </c>
      <c r="AB7" s="4">
        <v>1</v>
      </c>
      <c r="AC7" s="4">
        <v>1</v>
      </c>
      <c r="AD7" s="4">
        <v>2</v>
      </c>
      <c r="AE7" s="4">
        <v>65</v>
      </c>
      <c r="AF7" s="4">
        <v>0</v>
      </c>
      <c r="AG7" s="4">
        <v>0</v>
      </c>
      <c r="AH7" s="4">
        <v>2</v>
      </c>
      <c r="AI7" s="4">
        <v>59</v>
      </c>
      <c r="AJ7" s="4">
        <v>0</v>
      </c>
      <c r="AK7" s="4">
        <v>1</v>
      </c>
      <c r="AL7" s="4">
        <v>2</v>
      </c>
      <c r="AM7" s="4">
        <v>38</v>
      </c>
      <c r="AN7" s="4">
        <v>0</v>
      </c>
      <c r="AO7" s="4">
        <v>0</v>
      </c>
      <c r="AP7" s="4">
        <v>0</v>
      </c>
      <c r="AQ7" s="4">
        <v>4</v>
      </c>
      <c r="AR7" s="3" t="s">
        <v>65</v>
      </c>
      <c r="AS7" s="3" t="s">
        <v>65</v>
      </c>
      <c r="AT7" s="3" t="s">
        <v>65</v>
      </c>
      <c r="AU7" s="6" t="str">
        <f>HYPERLINK("http://catalog.hathitrust.org/Record/001854677","HathiTrust Record")</f>
        <v>HathiTrust Record</v>
      </c>
      <c r="AV7" s="6" t="str">
        <f>HYPERLINK("http://mcgill.on.worldcat.org/oclc/19533210","Catalog Record")</f>
        <v>Catalog Record</v>
      </c>
      <c r="AW7" s="6" t="str">
        <f>HYPERLINK("http://www.worldcat.org/oclc/19533210","WorldCat Record")</f>
        <v>WorldCat Record</v>
      </c>
      <c r="AX7" s="3" t="s">
        <v>141</v>
      </c>
      <c r="AY7" s="3" t="s">
        <v>142</v>
      </c>
      <c r="AZ7" s="3" t="s">
        <v>143</v>
      </c>
      <c r="BA7" s="3" t="s">
        <v>143</v>
      </c>
      <c r="BB7" s="3" t="s">
        <v>144</v>
      </c>
      <c r="BC7" s="3" t="s">
        <v>80</v>
      </c>
      <c r="BD7" s="3" t="s">
        <v>81</v>
      </c>
      <c r="BF7" s="3" t="s">
        <v>144</v>
      </c>
      <c r="BG7" s="3" t="s">
        <v>145</v>
      </c>
    </row>
    <row r="8" spans="1:59" ht="58" x14ac:dyDescent="0.35">
      <c r="A8" s="2" t="s">
        <v>59</v>
      </c>
      <c r="B8" s="2" t="s">
        <v>60</v>
      </c>
      <c r="C8" s="2" t="s">
        <v>133</v>
      </c>
      <c r="D8" s="2" t="s">
        <v>134</v>
      </c>
      <c r="E8" s="2" t="s">
        <v>135</v>
      </c>
      <c r="F8" s="3" t="s">
        <v>146</v>
      </c>
      <c r="G8" s="3" t="s">
        <v>75</v>
      </c>
      <c r="I8" s="3" t="s">
        <v>65</v>
      </c>
      <c r="J8" s="3" t="s">
        <v>65</v>
      </c>
      <c r="K8" s="3" t="s">
        <v>66</v>
      </c>
      <c r="L8" s="2" t="s">
        <v>137</v>
      </c>
      <c r="M8" s="2" t="s">
        <v>138</v>
      </c>
      <c r="N8" s="3" t="s">
        <v>139</v>
      </c>
      <c r="P8" s="3" t="s">
        <v>70</v>
      </c>
      <c r="R8" s="3" t="s">
        <v>72</v>
      </c>
      <c r="S8" s="4">
        <v>2</v>
      </c>
      <c r="T8" s="4">
        <v>3</v>
      </c>
      <c r="U8" s="5" t="s">
        <v>147</v>
      </c>
      <c r="V8" s="5" t="s">
        <v>140</v>
      </c>
      <c r="W8" s="5" t="s">
        <v>74</v>
      </c>
      <c r="X8" s="5" t="s">
        <v>74</v>
      </c>
      <c r="Y8" s="4">
        <v>17</v>
      </c>
      <c r="Z8" s="4">
        <v>2</v>
      </c>
      <c r="AA8" s="4">
        <v>6</v>
      </c>
      <c r="AB8" s="4">
        <v>1</v>
      </c>
      <c r="AC8" s="4">
        <v>1</v>
      </c>
      <c r="AD8" s="4">
        <v>2</v>
      </c>
      <c r="AE8" s="4">
        <v>65</v>
      </c>
      <c r="AF8" s="4">
        <v>0</v>
      </c>
      <c r="AG8" s="4">
        <v>0</v>
      </c>
      <c r="AH8" s="4">
        <v>2</v>
      </c>
      <c r="AI8" s="4">
        <v>59</v>
      </c>
      <c r="AJ8" s="4">
        <v>0</v>
      </c>
      <c r="AK8" s="4">
        <v>1</v>
      </c>
      <c r="AL8" s="4">
        <v>2</v>
      </c>
      <c r="AM8" s="4">
        <v>38</v>
      </c>
      <c r="AN8" s="4">
        <v>0</v>
      </c>
      <c r="AO8" s="4">
        <v>0</v>
      </c>
      <c r="AP8" s="4">
        <v>0</v>
      </c>
      <c r="AQ8" s="4">
        <v>4</v>
      </c>
      <c r="AR8" s="3" t="s">
        <v>65</v>
      </c>
      <c r="AS8" s="3" t="s">
        <v>65</v>
      </c>
      <c r="AT8" s="3" t="s">
        <v>65</v>
      </c>
      <c r="AU8" s="6" t="str">
        <f>HYPERLINK("http://catalog.hathitrust.org/Record/001854677","HathiTrust Record")</f>
        <v>HathiTrust Record</v>
      </c>
      <c r="AV8" s="6" t="str">
        <f>HYPERLINK("http://mcgill.on.worldcat.org/oclc/19533210","Catalog Record")</f>
        <v>Catalog Record</v>
      </c>
      <c r="AW8" s="6" t="str">
        <f>HYPERLINK("http://www.worldcat.org/oclc/19533210","WorldCat Record")</f>
        <v>WorldCat Record</v>
      </c>
      <c r="AX8" s="3" t="s">
        <v>141</v>
      </c>
      <c r="AY8" s="3" t="s">
        <v>142</v>
      </c>
      <c r="AZ8" s="3" t="s">
        <v>143</v>
      </c>
      <c r="BA8" s="3" t="s">
        <v>143</v>
      </c>
      <c r="BB8" s="3" t="s">
        <v>148</v>
      </c>
      <c r="BC8" s="3" t="s">
        <v>80</v>
      </c>
      <c r="BD8" s="3" t="s">
        <v>81</v>
      </c>
      <c r="BF8" s="3" t="s">
        <v>148</v>
      </c>
      <c r="BG8" s="3" t="s">
        <v>149</v>
      </c>
    </row>
    <row r="9" spans="1:59" ht="58" x14ac:dyDescent="0.35">
      <c r="A9" s="2" t="s">
        <v>59</v>
      </c>
      <c r="B9" s="2" t="s">
        <v>60</v>
      </c>
      <c r="C9" s="2" t="s">
        <v>150</v>
      </c>
      <c r="D9" s="2" t="s">
        <v>151</v>
      </c>
      <c r="E9" s="2" t="s">
        <v>152</v>
      </c>
      <c r="G9" s="3" t="s">
        <v>65</v>
      </c>
      <c r="I9" s="3" t="s">
        <v>65</v>
      </c>
      <c r="J9" s="3" t="s">
        <v>65</v>
      </c>
      <c r="K9" s="3" t="s">
        <v>66</v>
      </c>
      <c r="L9" s="2" t="s">
        <v>137</v>
      </c>
      <c r="M9" s="2" t="s">
        <v>153</v>
      </c>
      <c r="N9" s="3" t="s">
        <v>154</v>
      </c>
      <c r="P9" s="3" t="s">
        <v>70</v>
      </c>
      <c r="R9" s="3" t="s">
        <v>72</v>
      </c>
      <c r="S9" s="4">
        <v>26</v>
      </c>
      <c r="T9" s="4">
        <v>26</v>
      </c>
      <c r="U9" s="5" t="s">
        <v>155</v>
      </c>
      <c r="V9" s="5" t="s">
        <v>155</v>
      </c>
      <c r="W9" s="5" t="s">
        <v>74</v>
      </c>
      <c r="X9" s="5" t="s">
        <v>74</v>
      </c>
      <c r="Y9" s="4">
        <v>425</v>
      </c>
      <c r="Z9" s="4">
        <v>19</v>
      </c>
      <c r="AA9" s="4">
        <v>20</v>
      </c>
      <c r="AB9" s="4">
        <v>2</v>
      </c>
      <c r="AC9" s="4">
        <v>2</v>
      </c>
      <c r="AD9" s="4">
        <v>80</v>
      </c>
      <c r="AE9" s="4">
        <v>81</v>
      </c>
      <c r="AF9" s="4">
        <v>0</v>
      </c>
      <c r="AG9" s="4">
        <v>0</v>
      </c>
      <c r="AH9" s="4">
        <v>75</v>
      </c>
      <c r="AI9" s="4">
        <v>76</v>
      </c>
      <c r="AJ9" s="4">
        <v>8</v>
      </c>
      <c r="AK9" s="4">
        <v>9</v>
      </c>
      <c r="AL9" s="4">
        <v>43</v>
      </c>
      <c r="AM9" s="4">
        <v>43</v>
      </c>
      <c r="AN9" s="4">
        <v>0</v>
      </c>
      <c r="AO9" s="4">
        <v>0</v>
      </c>
      <c r="AP9" s="4">
        <v>10</v>
      </c>
      <c r="AQ9" s="4">
        <v>11</v>
      </c>
      <c r="AR9" s="3" t="s">
        <v>65</v>
      </c>
      <c r="AS9" s="3" t="s">
        <v>65</v>
      </c>
      <c r="AT9" s="3" t="s">
        <v>65</v>
      </c>
      <c r="AV9" s="6" t="str">
        <f>HYPERLINK("http://mcgill.on.worldcat.org/oclc/18941121","Catalog Record")</f>
        <v>Catalog Record</v>
      </c>
      <c r="AW9" s="6" t="str">
        <f>HYPERLINK("http://www.worldcat.org/oclc/18941121","WorldCat Record")</f>
        <v>WorldCat Record</v>
      </c>
      <c r="AX9" s="3" t="s">
        <v>156</v>
      </c>
      <c r="AY9" s="3" t="s">
        <v>157</v>
      </c>
      <c r="AZ9" s="3" t="s">
        <v>158</v>
      </c>
      <c r="BA9" s="3" t="s">
        <v>158</v>
      </c>
      <c r="BB9" s="3" t="s">
        <v>159</v>
      </c>
      <c r="BC9" s="3" t="s">
        <v>80</v>
      </c>
      <c r="BD9" s="3" t="s">
        <v>81</v>
      </c>
      <c r="BE9" s="3" t="s">
        <v>160</v>
      </c>
      <c r="BF9" s="3" t="s">
        <v>159</v>
      </c>
      <c r="BG9" s="3" t="s">
        <v>161</v>
      </c>
    </row>
    <row r="10" spans="1:59" ht="58" x14ac:dyDescent="0.35">
      <c r="A10" s="2" t="s">
        <v>59</v>
      </c>
      <c r="B10" s="2" t="s">
        <v>60</v>
      </c>
      <c r="C10" s="2" t="s">
        <v>162</v>
      </c>
      <c r="D10" s="2" t="s">
        <v>163</v>
      </c>
      <c r="E10" s="2" t="s">
        <v>164</v>
      </c>
      <c r="G10" s="3" t="s">
        <v>65</v>
      </c>
      <c r="I10" s="3" t="s">
        <v>65</v>
      </c>
      <c r="J10" s="3" t="s">
        <v>65</v>
      </c>
      <c r="K10" s="3" t="s">
        <v>66</v>
      </c>
      <c r="L10" s="2" t="s">
        <v>137</v>
      </c>
      <c r="M10" s="2" t="s">
        <v>165</v>
      </c>
      <c r="N10" s="3" t="s">
        <v>166</v>
      </c>
      <c r="P10" s="3" t="s">
        <v>70</v>
      </c>
      <c r="R10" s="3" t="s">
        <v>72</v>
      </c>
      <c r="S10" s="4">
        <v>24</v>
      </c>
      <c r="T10" s="4">
        <v>24</v>
      </c>
      <c r="U10" s="5" t="s">
        <v>167</v>
      </c>
      <c r="V10" s="5" t="s">
        <v>167</v>
      </c>
      <c r="W10" s="5" t="s">
        <v>74</v>
      </c>
      <c r="X10" s="5" t="s">
        <v>74</v>
      </c>
      <c r="Y10" s="4">
        <v>172</v>
      </c>
      <c r="Z10" s="4">
        <v>10</v>
      </c>
      <c r="AA10" s="4">
        <v>13</v>
      </c>
      <c r="AB10" s="4">
        <v>1</v>
      </c>
      <c r="AC10" s="4">
        <v>2</v>
      </c>
      <c r="AD10" s="4">
        <v>48</v>
      </c>
      <c r="AE10" s="4">
        <v>61</v>
      </c>
      <c r="AF10" s="4">
        <v>0</v>
      </c>
      <c r="AG10" s="4">
        <v>0</v>
      </c>
      <c r="AH10" s="4">
        <v>45</v>
      </c>
      <c r="AI10" s="4">
        <v>58</v>
      </c>
      <c r="AJ10" s="4">
        <v>4</v>
      </c>
      <c r="AK10" s="4">
        <v>5</v>
      </c>
      <c r="AL10" s="4">
        <v>32</v>
      </c>
      <c r="AM10" s="4">
        <v>39</v>
      </c>
      <c r="AN10" s="4">
        <v>0</v>
      </c>
      <c r="AO10" s="4">
        <v>2</v>
      </c>
      <c r="AP10" s="4">
        <v>5</v>
      </c>
      <c r="AQ10" s="4">
        <v>7</v>
      </c>
      <c r="AR10" s="3" t="s">
        <v>65</v>
      </c>
      <c r="AS10" s="3" t="s">
        <v>65</v>
      </c>
      <c r="AT10" s="3" t="s">
        <v>65</v>
      </c>
      <c r="AV10" s="6" t="str">
        <f>HYPERLINK("http://mcgill.on.worldcat.org/oclc/11235634","Catalog Record")</f>
        <v>Catalog Record</v>
      </c>
      <c r="AW10" s="6" t="str">
        <f>HYPERLINK("http://www.worldcat.org/oclc/11235634","WorldCat Record")</f>
        <v>WorldCat Record</v>
      </c>
      <c r="AX10" s="3" t="s">
        <v>168</v>
      </c>
      <c r="AY10" s="3" t="s">
        <v>169</v>
      </c>
      <c r="AZ10" s="3" t="s">
        <v>170</v>
      </c>
      <c r="BA10" s="3" t="s">
        <v>170</v>
      </c>
      <c r="BB10" s="3" t="s">
        <v>171</v>
      </c>
      <c r="BC10" s="3" t="s">
        <v>80</v>
      </c>
      <c r="BD10" s="3" t="s">
        <v>81</v>
      </c>
      <c r="BE10" s="3" t="s">
        <v>172</v>
      </c>
      <c r="BF10" s="3" t="s">
        <v>171</v>
      </c>
      <c r="BG10" s="3" t="s">
        <v>173</v>
      </c>
    </row>
    <row r="11" spans="1:59" ht="58" x14ac:dyDescent="0.35">
      <c r="A11" s="2" t="s">
        <v>59</v>
      </c>
      <c r="B11" s="2" t="s">
        <v>60</v>
      </c>
      <c r="C11" s="2" t="s">
        <v>174</v>
      </c>
      <c r="D11" s="2" t="s">
        <v>175</v>
      </c>
      <c r="E11" s="2" t="s">
        <v>176</v>
      </c>
      <c r="G11" s="3" t="s">
        <v>65</v>
      </c>
      <c r="I11" s="3" t="s">
        <v>65</v>
      </c>
      <c r="J11" s="3" t="s">
        <v>65</v>
      </c>
      <c r="K11" s="3" t="s">
        <v>66</v>
      </c>
      <c r="L11" s="2" t="s">
        <v>177</v>
      </c>
      <c r="M11" s="2" t="s">
        <v>178</v>
      </c>
      <c r="N11" s="3" t="s">
        <v>179</v>
      </c>
      <c r="P11" s="3" t="s">
        <v>70</v>
      </c>
      <c r="R11" s="3" t="s">
        <v>72</v>
      </c>
      <c r="S11" s="4">
        <v>19</v>
      </c>
      <c r="T11" s="4">
        <v>19</v>
      </c>
      <c r="U11" s="5" t="s">
        <v>180</v>
      </c>
      <c r="V11" s="5" t="s">
        <v>180</v>
      </c>
      <c r="W11" s="5" t="s">
        <v>74</v>
      </c>
      <c r="X11" s="5" t="s">
        <v>74</v>
      </c>
      <c r="Y11" s="4">
        <v>694</v>
      </c>
      <c r="Z11" s="4">
        <v>30</v>
      </c>
      <c r="AA11" s="4">
        <v>34</v>
      </c>
      <c r="AB11" s="4">
        <v>3</v>
      </c>
      <c r="AC11" s="4">
        <v>4</v>
      </c>
      <c r="AD11" s="4">
        <v>106</v>
      </c>
      <c r="AE11" s="4">
        <v>111</v>
      </c>
      <c r="AF11" s="4">
        <v>1</v>
      </c>
      <c r="AG11" s="4">
        <v>2</v>
      </c>
      <c r="AH11" s="4">
        <v>93</v>
      </c>
      <c r="AI11" s="4">
        <v>96</v>
      </c>
      <c r="AJ11" s="4">
        <v>15</v>
      </c>
      <c r="AK11" s="4">
        <v>17</v>
      </c>
      <c r="AL11" s="4">
        <v>51</v>
      </c>
      <c r="AM11" s="4">
        <v>51</v>
      </c>
      <c r="AN11" s="4">
        <v>0</v>
      </c>
      <c r="AO11" s="4">
        <v>0</v>
      </c>
      <c r="AP11" s="4">
        <v>19</v>
      </c>
      <c r="AQ11" s="4">
        <v>21</v>
      </c>
      <c r="AR11" s="3" t="s">
        <v>65</v>
      </c>
      <c r="AS11" s="3" t="s">
        <v>65</v>
      </c>
      <c r="AT11" s="3" t="s">
        <v>75</v>
      </c>
      <c r="AU11" s="6" t="str">
        <f>HYPERLINK("http://catalog.hathitrust.org/Record/001110474","HathiTrust Record")</f>
        <v>HathiTrust Record</v>
      </c>
      <c r="AV11" s="6" t="str">
        <f>HYPERLINK("http://mcgill.on.worldcat.org/oclc/1383209","Catalog Record")</f>
        <v>Catalog Record</v>
      </c>
      <c r="AW11" s="6" t="str">
        <f>HYPERLINK("http://www.worldcat.org/oclc/1383209","WorldCat Record")</f>
        <v>WorldCat Record</v>
      </c>
      <c r="AX11" s="3" t="s">
        <v>181</v>
      </c>
      <c r="AY11" s="3" t="s">
        <v>182</v>
      </c>
      <c r="AZ11" s="3" t="s">
        <v>183</v>
      </c>
      <c r="BA11" s="3" t="s">
        <v>183</v>
      </c>
      <c r="BB11" s="3" t="s">
        <v>184</v>
      </c>
      <c r="BC11" s="3" t="s">
        <v>80</v>
      </c>
      <c r="BD11" s="3" t="s">
        <v>185</v>
      </c>
      <c r="BE11" s="3" t="s">
        <v>186</v>
      </c>
      <c r="BF11" s="3" t="s">
        <v>184</v>
      </c>
      <c r="BG11" s="3" t="s">
        <v>187</v>
      </c>
    </row>
    <row r="12" spans="1:59" ht="58" x14ac:dyDescent="0.35">
      <c r="A12" s="2" t="s">
        <v>59</v>
      </c>
      <c r="B12" s="2" t="s">
        <v>60</v>
      </c>
      <c r="C12" s="2" t="s">
        <v>188</v>
      </c>
      <c r="D12" s="2" t="s">
        <v>189</v>
      </c>
      <c r="E12" s="2" t="s">
        <v>190</v>
      </c>
      <c r="G12" s="3" t="s">
        <v>65</v>
      </c>
      <c r="I12" s="3" t="s">
        <v>65</v>
      </c>
      <c r="J12" s="3" t="s">
        <v>65</v>
      </c>
      <c r="K12" s="3" t="s">
        <v>66</v>
      </c>
      <c r="L12" s="2" t="s">
        <v>191</v>
      </c>
      <c r="M12" s="2" t="s">
        <v>192</v>
      </c>
      <c r="N12" s="3" t="s">
        <v>193</v>
      </c>
      <c r="P12" s="3" t="s">
        <v>70</v>
      </c>
      <c r="R12" s="3" t="s">
        <v>72</v>
      </c>
      <c r="S12" s="4">
        <v>15</v>
      </c>
      <c r="T12" s="4">
        <v>15</v>
      </c>
      <c r="U12" s="5" t="s">
        <v>155</v>
      </c>
      <c r="V12" s="5" t="s">
        <v>155</v>
      </c>
      <c r="W12" s="5" t="s">
        <v>74</v>
      </c>
      <c r="X12" s="5" t="s">
        <v>74</v>
      </c>
      <c r="Y12" s="4">
        <v>2</v>
      </c>
      <c r="Z12" s="4">
        <v>1</v>
      </c>
      <c r="AA12" s="4">
        <v>18</v>
      </c>
      <c r="AB12" s="4">
        <v>1</v>
      </c>
      <c r="AC12" s="4">
        <v>1</v>
      </c>
      <c r="AD12" s="4">
        <v>0</v>
      </c>
      <c r="AE12" s="4">
        <v>100</v>
      </c>
      <c r="AF12" s="4">
        <v>0</v>
      </c>
      <c r="AG12" s="4">
        <v>0</v>
      </c>
      <c r="AH12" s="4">
        <v>0</v>
      </c>
      <c r="AI12" s="4">
        <v>90</v>
      </c>
      <c r="AJ12" s="4">
        <v>0</v>
      </c>
      <c r="AK12" s="4">
        <v>11</v>
      </c>
      <c r="AL12" s="4">
        <v>0</v>
      </c>
      <c r="AM12" s="4">
        <v>53</v>
      </c>
      <c r="AN12" s="4">
        <v>0</v>
      </c>
      <c r="AO12" s="4">
        <v>1</v>
      </c>
      <c r="AP12" s="4">
        <v>0</v>
      </c>
      <c r="AQ12" s="4">
        <v>13</v>
      </c>
      <c r="AR12" s="3" t="s">
        <v>65</v>
      </c>
      <c r="AS12" s="3" t="s">
        <v>65</v>
      </c>
      <c r="AT12" s="3" t="s">
        <v>65</v>
      </c>
      <c r="AV12" s="6" t="str">
        <f>HYPERLINK("http://mcgill.on.worldcat.org/oclc/427297627","Catalog Record")</f>
        <v>Catalog Record</v>
      </c>
      <c r="AW12" s="6" t="str">
        <f>HYPERLINK("http://www.worldcat.org/oclc/427297627","WorldCat Record")</f>
        <v>WorldCat Record</v>
      </c>
      <c r="AX12" s="3" t="s">
        <v>194</v>
      </c>
      <c r="AY12" s="3" t="s">
        <v>195</v>
      </c>
      <c r="AZ12" s="3" t="s">
        <v>196</v>
      </c>
      <c r="BA12" s="3" t="s">
        <v>196</v>
      </c>
      <c r="BB12" s="3" t="s">
        <v>197</v>
      </c>
      <c r="BC12" s="3" t="s">
        <v>80</v>
      </c>
      <c r="BD12" s="3" t="s">
        <v>185</v>
      </c>
      <c r="BF12" s="3" t="s">
        <v>197</v>
      </c>
      <c r="BG12" s="3" t="s">
        <v>198</v>
      </c>
    </row>
    <row r="13" spans="1:59" ht="58" x14ac:dyDescent="0.35">
      <c r="A13" s="2" t="s">
        <v>59</v>
      </c>
      <c r="B13" s="2" t="s">
        <v>60</v>
      </c>
      <c r="C13" s="2" t="s">
        <v>199</v>
      </c>
      <c r="D13" s="2" t="s">
        <v>200</v>
      </c>
      <c r="E13" s="2" t="s">
        <v>201</v>
      </c>
      <c r="G13" s="3" t="s">
        <v>65</v>
      </c>
      <c r="I13" s="3" t="s">
        <v>65</v>
      </c>
      <c r="J13" s="3" t="s">
        <v>65</v>
      </c>
      <c r="K13" s="3" t="s">
        <v>66</v>
      </c>
      <c r="L13" s="2" t="s">
        <v>202</v>
      </c>
      <c r="M13" s="2" t="s">
        <v>203</v>
      </c>
      <c r="N13" s="3" t="s">
        <v>204</v>
      </c>
      <c r="P13" s="3" t="s">
        <v>70</v>
      </c>
      <c r="Q13" s="2" t="s">
        <v>205</v>
      </c>
      <c r="R13" s="3" t="s">
        <v>72</v>
      </c>
      <c r="S13" s="4">
        <v>4</v>
      </c>
      <c r="T13" s="4">
        <v>4</v>
      </c>
      <c r="U13" s="5" t="s">
        <v>206</v>
      </c>
      <c r="V13" s="5" t="s">
        <v>206</v>
      </c>
      <c r="W13" s="5" t="s">
        <v>74</v>
      </c>
      <c r="X13" s="5" t="s">
        <v>74</v>
      </c>
      <c r="Y13" s="4">
        <v>540</v>
      </c>
      <c r="Z13" s="4">
        <v>18</v>
      </c>
      <c r="AA13" s="4">
        <v>20</v>
      </c>
      <c r="AB13" s="4">
        <v>1</v>
      </c>
      <c r="AC13" s="4">
        <v>2</v>
      </c>
      <c r="AD13" s="4">
        <v>103</v>
      </c>
      <c r="AE13" s="4">
        <v>104</v>
      </c>
      <c r="AF13" s="4">
        <v>0</v>
      </c>
      <c r="AG13" s="4">
        <v>0</v>
      </c>
      <c r="AH13" s="4">
        <v>94</v>
      </c>
      <c r="AI13" s="4">
        <v>95</v>
      </c>
      <c r="AJ13" s="4">
        <v>10</v>
      </c>
      <c r="AK13" s="4">
        <v>11</v>
      </c>
      <c r="AL13" s="4">
        <v>54</v>
      </c>
      <c r="AM13" s="4">
        <v>54</v>
      </c>
      <c r="AN13" s="4">
        <v>5</v>
      </c>
      <c r="AO13" s="4">
        <v>5</v>
      </c>
      <c r="AP13" s="4">
        <v>12</v>
      </c>
      <c r="AQ13" s="4">
        <v>13</v>
      </c>
      <c r="AR13" s="3" t="s">
        <v>65</v>
      </c>
      <c r="AS13" s="3" t="s">
        <v>65</v>
      </c>
      <c r="AT13" s="3" t="s">
        <v>75</v>
      </c>
      <c r="AU13" s="6" t="str">
        <f>HYPERLINK("http://catalog.hathitrust.org/Record/007120609","HathiTrust Record")</f>
        <v>HathiTrust Record</v>
      </c>
      <c r="AV13" s="6" t="str">
        <f>HYPERLINK("http://mcgill.on.worldcat.org/oclc/60712304","Catalog Record")</f>
        <v>Catalog Record</v>
      </c>
      <c r="AW13" s="6" t="str">
        <f>HYPERLINK("http://www.worldcat.org/oclc/60712304","WorldCat Record")</f>
        <v>WorldCat Record</v>
      </c>
      <c r="AX13" s="3" t="s">
        <v>207</v>
      </c>
      <c r="AY13" s="3" t="s">
        <v>208</v>
      </c>
      <c r="AZ13" s="3" t="s">
        <v>209</v>
      </c>
      <c r="BA13" s="3" t="s">
        <v>209</v>
      </c>
      <c r="BB13" s="3" t="s">
        <v>210</v>
      </c>
      <c r="BC13" s="3" t="s">
        <v>80</v>
      </c>
      <c r="BD13" s="3" t="s">
        <v>81</v>
      </c>
      <c r="BF13" s="3" t="s">
        <v>210</v>
      </c>
      <c r="BG13" s="3" t="s">
        <v>211</v>
      </c>
    </row>
    <row r="14" spans="1:59" ht="72.5" x14ac:dyDescent="0.35">
      <c r="A14" s="2" t="s">
        <v>59</v>
      </c>
      <c r="B14" s="2" t="s">
        <v>60</v>
      </c>
      <c r="C14" s="2" t="s">
        <v>212</v>
      </c>
      <c r="D14" s="2" t="s">
        <v>213</v>
      </c>
      <c r="E14" s="2" t="s">
        <v>214</v>
      </c>
      <c r="G14" s="3" t="s">
        <v>65</v>
      </c>
      <c r="I14" s="3" t="s">
        <v>65</v>
      </c>
      <c r="J14" s="3" t="s">
        <v>65</v>
      </c>
      <c r="K14" s="3" t="s">
        <v>66</v>
      </c>
      <c r="L14" s="2" t="s">
        <v>215</v>
      </c>
      <c r="M14" s="2" t="s">
        <v>216</v>
      </c>
      <c r="N14" s="3" t="s">
        <v>217</v>
      </c>
      <c r="P14" s="3" t="s">
        <v>70</v>
      </c>
      <c r="R14" s="3" t="s">
        <v>72</v>
      </c>
      <c r="S14" s="4">
        <v>5</v>
      </c>
      <c r="T14" s="4">
        <v>5</v>
      </c>
      <c r="U14" s="5" t="s">
        <v>218</v>
      </c>
      <c r="V14" s="5" t="s">
        <v>218</v>
      </c>
      <c r="W14" s="5" t="s">
        <v>74</v>
      </c>
      <c r="X14" s="5" t="s">
        <v>74</v>
      </c>
      <c r="Y14" s="4">
        <v>582</v>
      </c>
      <c r="Z14" s="4">
        <v>16</v>
      </c>
      <c r="AA14" s="4">
        <v>19</v>
      </c>
      <c r="AB14" s="4">
        <v>3</v>
      </c>
      <c r="AC14" s="4">
        <v>4</v>
      </c>
      <c r="AD14" s="4">
        <v>92</v>
      </c>
      <c r="AE14" s="4">
        <v>94</v>
      </c>
      <c r="AF14" s="4">
        <v>2</v>
      </c>
      <c r="AG14" s="4">
        <v>3</v>
      </c>
      <c r="AH14" s="4">
        <v>82</v>
      </c>
      <c r="AI14" s="4">
        <v>84</v>
      </c>
      <c r="AJ14" s="4">
        <v>7</v>
      </c>
      <c r="AK14" s="4">
        <v>9</v>
      </c>
      <c r="AL14" s="4">
        <v>47</v>
      </c>
      <c r="AM14" s="4">
        <v>48</v>
      </c>
      <c r="AN14" s="4">
        <v>0</v>
      </c>
      <c r="AO14" s="4">
        <v>0</v>
      </c>
      <c r="AP14" s="4">
        <v>9</v>
      </c>
      <c r="AQ14" s="4">
        <v>11</v>
      </c>
      <c r="AR14" s="3" t="s">
        <v>65</v>
      </c>
      <c r="AS14" s="3" t="s">
        <v>65</v>
      </c>
      <c r="AT14" s="3" t="s">
        <v>75</v>
      </c>
      <c r="AU14" s="6" t="str">
        <f>HYPERLINK("http://catalog.hathitrust.org/Record/004432039","HathiTrust Record")</f>
        <v>HathiTrust Record</v>
      </c>
      <c r="AV14" s="6" t="str">
        <f>HYPERLINK("http://mcgill.on.worldcat.org/oclc/337909","Catalog Record")</f>
        <v>Catalog Record</v>
      </c>
      <c r="AW14" s="6" t="str">
        <f>HYPERLINK("http://www.worldcat.org/oclc/337909","WorldCat Record")</f>
        <v>WorldCat Record</v>
      </c>
      <c r="AX14" s="3" t="s">
        <v>219</v>
      </c>
      <c r="AY14" s="3" t="s">
        <v>220</v>
      </c>
      <c r="AZ14" s="3" t="s">
        <v>221</v>
      </c>
      <c r="BA14" s="3" t="s">
        <v>221</v>
      </c>
      <c r="BB14" s="3" t="s">
        <v>222</v>
      </c>
      <c r="BC14" s="3" t="s">
        <v>80</v>
      </c>
      <c r="BD14" s="3" t="s">
        <v>81</v>
      </c>
      <c r="BF14" s="3" t="s">
        <v>222</v>
      </c>
      <c r="BG14" s="3" t="s">
        <v>223</v>
      </c>
    </row>
    <row r="15" spans="1:59" ht="87" x14ac:dyDescent="0.35">
      <c r="A15" s="2" t="s">
        <v>59</v>
      </c>
      <c r="B15" s="2" t="s">
        <v>60</v>
      </c>
      <c r="C15" s="2" t="s">
        <v>224</v>
      </c>
      <c r="D15" s="2" t="s">
        <v>225</v>
      </c>
      <c r="E15" s="2" t="s">
        <v>226</v>
      </c>
      <c r="G15" s="3" t="s">
        <v>65</v>
      </c>
      <c r="I15" s="3" t="s">
        <v>65</v>
      </c>
      <c r="J15" s="3" t="s">
        <v>65</v>
      </c>
      <c r="K15" s="3" t="s">
        <v>66</v>
      </c>
      <c r="L15" s="2" t="s">
        <v>227</v>
      </c>
      <c r="M15" s="2" t="s">
        <v>228</v>
      </c>
      <c r="N15" s="3" t="s">
        <v>204</v>
      </c>
      <c r="P15" s="3" t="s">
        <v>70</v>
      </c>
      <c r="R15" s="3" t="s">
        <v>72</v>
      </c>
      <c r="S15" s="4">
        <v>3</v>
      </c>
      <c r="T15" s="4">
        <v>3</v>
      </c>
      <c r="U15" s="5" t="s">
        <v>229</v>
      </c>
      <c r="V15" s="5" t="s">
        <v>229</v>
      </c>
      <c r="W15" s="5" t="s">
        <v>74</v>
      </c>
      <c r="X15" s="5" t="s">
        <v>74</v>
      </c>
      <c r="Y15" s="4">
        <v>14</v>
      </c>
      <c r="Z15" s="4">
        <v>1</v>
      </c>
      <c r="AA15" s="4">
        <v>17</v>
      </c>
      <c r="AB15" s="4">
        <v>1</v>
      </c>
      <c r="AC15" s="4">
        <v>2</v>
      </c>
      <c r="AD15" s="4">
        <v>3</v>
      </c>
      <c r="AE15" s="4">
        <v>68</v>
      </c>
      <c r="AF15" s="4">
        <v>0</v>
      </c>
      <c r="AG15" s="4">
        <v>1</v>
      </c>
      <c r="AH15" s="4">
        <v>3</v>
      </c>
      <c r="AI15" s="4">
        <v>62</v>
      </c>
      <c r="AJ15" s="4">
        <v>0</v>
      </c>
      <c r="AK15" s="4">
        <v>6</v>
      </c>
      <c r="AL15" s="4">
        <v>1</v>
      </c>
      <c r="AM15" s="4">
        <v>35</v>
      </c>
      <c r="AN15" s="4">
        <v>0</v>
      </c>
      <c r="AO15" s="4">
        <v>0</v>
      </c>
      <c r="AP15" s="4">
        <v>0</v>
      </c>
      <c r="AQ15" s="4">
        <v>9</v>
      </c>
      <c r="AR15" s="3" t="s">
        <v>65</v>
      </c>
      <c r="AS15" s="3" t="s">
        <v>65</v>
      </c>
      <c r="AT15" s="3" t="s">
        <v>65</v>
      </c>
      <c r="AV15" s="6" t="str">
        <f>HYPERLINK("http://mcgill.on.worldcat.org/oclc/14986758","Catalog Record")</f>
        <v>Catalog Record</v>
      </c>
      <c r="AW15" s="6" t="str">
        <f>HYPERLINK("http://www.worldcat.org/oclc/14986758","WorldCat Record")</f>
        <v>WorldCat Record</v>
      </c>
      <c r="AX15" s="3" t="s">
        <v>230</v>
      </c>
      <c r="AY15" s="3" t="s">
        <v>231</v>
      </c>
      <c r="AZ15" s="3" t="s">
        <v>232</v>
      </c>
      <c r="BA15" s="3" t="s">
        <v>232</v>
      </c>
      <c r="BB15" s="3" t="s">
        <v>233</v>
      </c>
      <c r="BC15" s="3" t="s">
        <v>80</v>
      </c>
      <c r="BD15" s="3" t="s">
        <v>81</v>
      </c>
      <c r="BF15" s="3" t="s">
        <v>233</v>
      </c>
      <c r="BG15" s="3" t="s">
        <v>234</v>
      </c>
    </row>
    <row r="16" spans="1:59" ht="72.5" x14ac:dyDescent="0.35">
      <c r="A16" s="2" t="s">
        <v>59</v>
      </c>
      <c r="B16" s="2" t="s">
        <v>60</v>
      </c>
      <c r="C16" s="2" t="s">
        <v>235</v>
      </c>
      <c r="D16" s="2" t="s">
        <v>236</v>
      </c>
      <c r="E16" s="2" t="s">
        <v>237</v>
      </c>
      <c r="G16" s="3" t="s">
        <v>65</v>
      </c>
      <c r="I16" s="3" t="s">
        <v>65</v>
      </c>
      <c r="J16" s="3" t="s">
        <v>65</v>
      </c>
      <c r="K16" s="3" t="s">
        <v>66</v>
      </c>
      <c r="L16" s="2" t="s">
        <v>227</v>
      </c>
      <c r="M16" s="2" t="s">
        <v>238</v>
      </c>
      <c r="N16" s="3" t="s">
        <v>239</v>
      </c>
      <c r="P16" s="3" t="s">
        <v>70</v>
      </c>
      <c r="R16" s="3" t="s">
        <v>72</v>
      </c>
      <c r="S16" s="4">
        <v>5</v>
      </c>
      <c r="T16" s="4">
        <v>5</v>
      </c>
      <c r="U16" s="5" t="s">
        <v>240</v>
      </c>
      <c r="V16" s="5" t="s">
        <v>240</v>
      </c>
      <c r="W16" s="5" t="s">
        <v>74</v>
      </c>
      <c r="X16" s="5" t="s">
        <v>74</v>
      </c>
      <c r="Y16" s="4">
        <v>502</v>
      </c>
      <c r="Z16" s="4">
        <v>7</v>
      </c>
      <c r="AA16" s="4">
        <v>8</v>
      </c>
      <c r="AB16" s="4">
        <v>2</v>
      </c>
      <c r="AC16" s="4">
        <v>3</v>
      </c>
      <c r="AD16" s="4">
        <v>69</v>
      </c>
      <c r="AE16" s="4">
        <v>70</v>
      </c>
      <c r="AF16" s="4">
        <v>1</v>
      </c>
      <c r="AG16" s="4">
        <v>1</v>
      </c>
      <c r="AH16" s="4">
        <v>65</v>
      </c>
      <c r="AI16" s="4">
        <v>66</v>
      </c>
      <c r="AJ16" s="4">
        <v>4</v>
      </c>
      <c r="AK16" s="4">
        <v>4</v>
      </c>
      <c r="AL16" s="4">
        <v>39</v>
      </c>
      <c r="AM16" s="4">
        <v>39</v>
      </c>
      <c r="AN16" s="4">
        <v>0</v>
      </c>
      <c r="AO16" s="4">
        <v>0</v>
      </c>
      <c r="AP16" s="4">
        <v>5</v>
      </c>
      <c r="AQ16" s="4">
        <v>5</v>
      </c>
      <c r="AR16" s="3" t="s">
        <v>65</v>
      </c>
      <c r="AS16" s="3" t="s">
        <v>65</v>
      </c>
      <c r="AT16" s="3" t="s">
        <v>75</v>
      </c>
      <c r="AU16" s="6" t="str">
        <f>HYPERLINK("http://catalog.hathitrust.org/Record/000981408","HathiTrust Record")</f>
        <v>HathiTrust Record</v>
      </c>
      <c r="AV16" s="6" t="str">
        <f>HYPERLINK("http://mcgill.on.worldcat.org/oclc/1488283","Catalog Record")</f>
        <v>Catalog Record</v>
      </c>
      <c r="AW16" s="6" t="str">
        <f>HYPERLINK("http://www.worldcat.org/oclc/1488283","WorldCat Record")</f>
        <v>WorldCat Record</v>
      </c>
      <c r="AX16" s="3" t="s">
        <v>241</v>
      </c>
      <c r="AY16" s="3" t="s">
        <v>242</v>
      </c>
      <c r="AZ16" s="3" t="s">
        <v>243</v>
      </c>
      <c r="BA16" s="3" t="s">
        <v>243</v>
      </c>
      <c r="BB16" s="3" t="s">
        <v>244</v>
      </c>
      <c r="BC16" s="3" t="s">
        <v>80</v>
      </c>
      <c r="BD16" s="3" t="s">
        <v>81</v>
      </c>
      <c r="BF16" s="3" t="s">
        <v>244</v>
      </c>
      <c r="BG16" s="3" t="s">
        <v>245</v>
      </c>
    </row>
    <row r="17" spans="1:59" ht="72.5" x14ac:dyDescent="0.35">
      <c r="A17" s="2" t="s">
        <v>59</v>
      </c>
      <c r="B17" s="2" t="s">
        <v>60</v>
      </c>
      <c r="C17" s="2" t="s">
        <v>246</v>
      </c>
      <c r="D17" s="2" t="s">
        <v>247</v>
      </c>
      <c r="E17" s="2" t="s">
        <v>248</v>
      </c>
      <c r="G17" s="3" t="s">
        <v>65</v>
      </c>
      <c r="I17" s="3" t="s">
        <v>65</v>
      </c>
      <c r="J17" s="3" t="s">
        <v>65</v>
      </c>
      <c r="K17" s="3" t="s">
        <v>66</v>
      </c>
      <c r="L17" s="2" t="s">
        <v>215</v>
      </c>
      <c r="M17" s="2" t="s">
        <v>249</v>
      </c>
      <c r="N17" s="3" t="s">
        <v>250</v>
      </c>
      <c r="P17" s="3" t="s">
        <v>70</v>
      </c>
      <c r="R17" s="3" t="s">
        <v>72</v>
      </c>
      <c r="S17" s="4">
        <v>3</v>
      </c>
      <c r="T17" s="4">
        <v>3</v>
      </c>
      <c r="U17" s="5" t="s">
        <v>251</v>
      </c>
      <c r="V17" s="5" t="s">
        <v>251</v>
      </c>
      <c r="W17" s="5" t="s">
        <v>74</v>
      </c>
      <c r="X17" s="5" t="s">
        <v>74</v>
      </c>
      <c r="Y17" s="4">
        <v>767</v>
      </c>
      <c r="Z17" s="4">
        <v>14</v>
      </c>
      <c r="AA17" s="4">
        <v>28</v>
      </c>
      <c r="AB17" s="4">
        <v>2</v>
      </c>
      <c r="AC17" s="4">
        <v>5</v>
      </c>
      <c r="AD17" s="4">
        <v>81</v>
      </c>
      <c r="AE17" s="4">
        <v>96</v>
      </c>
      <c r="AF17" s="4">
        <v>1</v>
      </c>
      <c r="AG17" s="4">
        <v>3</v>
      </c>
      <c r="AH17" s="4">
        <v>74</v>
      </c>
      <c r="AI17" s="4">
        <v>81</v>
      </c>
      <c r="AJ17" s="4">
        <v>6</v>
      </c>
      <c r="AK17" s="4">
        <v>10</v>
      </c>
      <c r="AL17" s="4">
        <v>41</v>
      </c>
      <c r="AM17" s="4">
        <v>43</v>
      </c>
      <c r="AN17" s="4">
        <v>0</v>
      </c>
      <c r="AO17" s="4">
        <v>0</v>
      </c>
      <c r="AP17" s="4">
        <v>7</v>
      </c>
      <c r="AQ17" s="4">
        <v>17</v>
      </c>
      <c r="AR17" s="3" t="s">
        <v>65</v>
      </c>
      <c r="AS17" s="3" t="s">
        <v>65</v>
      </c>
      <c r="AT17" s="3" t="s">
        <v>75</v>
      </c>
      <c r="AU17" s="6" t="str">
        <f>HYPERLINK("http://catalog.hathitrust.org/Record/004432048","HathiTrust Record")</f>
        <v>HathiTrust Record</v>
      </c>
      <c r="AV17" s="6" t="str">
        <f>HYPERLINK("http://mcgill.on.worldcat.org/oclc/1036123","Catalog Record")</f>
        <v>Catalog Record</v>
      </c>
      <c r="AW17" s="6" t="str">
        <f>HYPERLINK("http://www.worldcat.org/oclc/1036123","WorldCat Record")</f>
        <v>WorldCat Record</v>
      </c>
      <c r="AX17" s="3" t="s">
        <v>252</v>
      </c>
      <c r="AY17" s="3" t="s">
        <v>253</v>
      </c>
      <c r="AZ17" s="3" t="s">
        <v>254</v>
      </c>
      <c r="BA17" s="3" t="s">
        <v>254</v>
      </c>
      <c r="BB17" s="3" t="s">
        <v>255</v>
      </c>
      <c r="BC17" s="3" t="s">
        <v>80</v>
      </c>
      <c r="BD17" s="3" t="s">
        <v>81</v>
      </c>
      <c r="BF17" s="3" t="s">
        <v>255</v>
      </c>
      <c r="BG17" s="3" t="s">
        <v>256</v>
      </c>
    </row>
    <row r="18" spans="1:59" ht="72.5" x14ac:dyDescent="0.35">
      <c r="A18" s="2" t="s">
        <v>59</v>
      </c>
      <c r="B18" s="2" t="s">
        <v>60</v>
      </c>
      <c r="C18" s="2" t="s">
        <v>257</v>
      </c>
      <c r="D18" s="2" t="s">
        <v>258</v>
      </c>
      <c r="E18" s="2" t="s">
        <v>259</v>
      </c>
      <c r="G18" s="3" t="s">
        <v>65</v>
      </c>
      <c r="I18" s="3" t="s">
        <v>65</v>
      </c>
      <c r="J18" s="3" t="s">
        <v>65</v>
      </c>
      <c r="K18" s="3" t="s">
        <v>66</v>
      </c>
      <c r="L18" s="2" t="s">
        <v>215</v>
      </c>
      <c r="M18" s="2" t="s">
        <v>260</v>
      </c>
      <c r="N18" s="3" t="s">
        <v>261</v>
      </c>
      <c r="P18" s="3" t="s">
        <v>70</v>
      </c>
      <c r="R18" s="3" t="s">
        <v>72</v>
      </c>
      <c r="S18" s="4">
        <v>4</v>
      </c>
      <c r="T18" s="4">
        <v>4</v>
      </c>
      <c r="U18" s="5" t="s">
        <v>180</v>
      </c>
      <c r="V18" s="5" t="s">
        <v>180</v>
      </c>
      <c r="W18" s="5" t="s">
        <v>74</v>
      </c>
      <c r="X18" s="5" t="s">
        <v>74</v>
      </c>
      <c r="Y18" s="4">
        <v>637</v>
      </c>
      <c r="Z18" s="4">
        <v>15</v>
      </c>
      <c r="AA18" s="4">
        <v>16</v>
      </c>
      <c r="AB18" s="4">
        <v>1</v>
      </c>
      <c r="AC18" s="4">
        <v>1</v>
      </c>
      <c r="AD18" s="4">
        <v>92</v>
      </c>
      <c r="AE18" s="4">
        <v>93</v>
      </c>
      <c r="AF18" s="4">
        <v>0</v>
      </c>
      <c r="AG18" s="4">
        <v>0</v>
      </c>
      <c r="AH18" s="4">
        <v>84</v>
      </c>
      <c r="AI18" s="4">
        <v>85</v>
      </c>
      <c r="AJ18" s="4">
        <v>8</v>
      </c>
      <c r="AK18" s="4">
        <v>8</v>
      </c>
      <c r="AL18" s="4">
        <v>47</v>
      </c>
      <c r="AM18" s="4">
        <v>48</v>
      </c>
      <c r="AN18" s="4">
        <v>0</v>
      </c>
      <c r="AO18" s="4">
        <v>0</v>
      </c>
      <c r="AP18" s="4">
        <v>8</v>
      </c>
      <c r="AQ18" s="4">
        <v>8</v>
      </c>
      <c r="AR18" s="3" t="s">
        <v>65</v>
      </c>
      <c r="AS18" s="3" t="s">
        <v>65</v>
      </c>
      <c r="AT18" s="3" t="s">
        <v>75</v>
      </c>
      <c r="AU18" s="6" t="str">
        <f>HYPERLINK("http://catalog.hathitrust.org/Record/000981386","HathiTrust Record")</f>
        <v>HathiTrust Record</v>
      </c>
      <c r="AV18" s="6" t="str">
        <f>HYPERLINK("http://mcgill.on.worldcat.org/oclc/1392455","Catalog Record")</f>
        <v>Catalog Record</v>
      </c>
      <c r="AW18" s="6" t="str">
        <f>HYPERLINK("http://www.worldcat.org/oclc/1392455","WorldCat Record")</f>
        <v>WorldCat Record</v>
      </c>
      <c r="AX18" s="3" t="s">
        <v>262</v>
      </c>
      <c r="AY18" s="3" t="s">
        <v>263</v>
      </c>
      <c r="AZ18" s="3" t="s">
        <v>264</v>
      </c>
      <c r="BA18" s="3" t="s">
        <v>264</v>
      </c>
      <c r="BB18" s="3" t="s">
        <v>265</v>
      </c>
      <c r="BC18" s="3" t="s">
        <v>80</v>
      </c>
      <c r="BD18" s="3" t="s">
        <v>81</v>
      </c>
      <c r="BF18" s="3" t="s">
        <v>265</v>
      </c>
      <c r="BG18" s="3" t="s">
        <v>266</v>
      </c>
    </row>
    <row r="19" spans="1:59" ht="72.5" x14ac:dyDescent="0.35">
      <c r="A19" s="2" t="s">
        <v>59</v>
      </c>
      <c r="B19" s="2" t="s">
        <v>60</v>
      </c>
      <c r="C19" s="2" t="s">
        <v>267</v>
      </c>
      <c r="D19" s="2" t="s">
        <v>268</v>
      </c>
      <c r="E19" s="2" t="s">
        <v>269</v>
      </c>
      <c r="G19" s="3" t="s">
        <v>65</v>
      </c>
      <c r="I19" s="3" t="s">
        <v>65</v>
      </c>
      <c r="J19" s="3" t="s">
        <v>65</v>
      </c>
      <c r="K19" s="3" t="s">
        <v>66</v>
      </c>
      <c r="L19" s="2" t="s">
        <v>270</v>
      </c>
      <c r="M19" s="2" t="s">
        <v>271</v>
      </c>
      <c r="N19" s="3" t="s">
        <v>89</v>
      </c>
      <c r="O19" s="2" t="s">
        <v>272</v>
      </c>
      <c r="P19" s="3" t="s">
        <v>70</v>
      </c>
      <c r="R19" s="3" t="s">
        <v>72</v>
      </c>
      <c r="S19" s="4">
        <v>8</v>
      </c>
      <c r="T19" s="4">
        <v>8</v>
      </c>
      <c r="U19" s="5" t="s">
        <v>273</v>
      </c>
      <c r="V19" s="5" t="s">
        <v>273</v>
      </c>
      <c r="W19" s="5" t="s">
        <v>74</v>
      </c>
      <c r="X19" s="5" t="s">
        <v>74</v>
      </c>
      <c r="Y19" s="4">
        <v>463</v>
      </c>
      <c r="Z19" s="4">
        <v>23</v>
      </c>
      <c r="AA19" s="4">
        <v>28</v>
      </c>
      <c r="AB19" s="4">
        <v>4</v>
      </c>
      <c r="AC19" s="4">
        <v>6</v>
      </c>
      <c r="AD19" s="4">
        <v>54</v>
      </c>
      <c r="AE19" s="4">
        <v>55</v>
      </c>
      <c r="AF19" s="4">
        <v>0</v>
      </c>
      <c r="AG19" s="4">
        <v>0</v>
      </c>
      <c r="AH19" s="4">
        <v>51</v>
      </c>
      <c r="AI19" s="4">
        <v>52</v>
      </c>
      <c r="AJ19" s="4">
        <v>5</v>
      </c>
      <c r="AK19" s="4">
        <v>6</v>
      </c>
      <c r="AL19" s="4">
        <v>38</v>
      </c>
      <c r="AM19" s="4">
        <v>38</v>
      </c>
      <c r="AN19" s="4">
        <v>0</v>
      </c>
      <c r="AO19" s="4">
        <v>0</v>
      </c>
      <c r="AP19" s="4">
        <v>5</v>
      </c>
      <c r="AQ19" s="4">
        <v>6</v>
      </c>
      <c r="AR19" s="3" t="s">
        <v>65</v>
      </c>
      <c r="AS19" s="3" t="s">
        <v>65</v>
      </c>
      <c r="AT19" s="3" t="s">
        <v>65</v>
      </c>
      <c r="AV19" s="6" t="str">
        <f>HYPERLINK("http://mcgill.on.worldcat.org/oclc/460054286","Catalog Record")</f>
        <v>Catalog Record</v>
      </c>
      <c r="AW19" s="6" t="str">
        <f>HYPERLINK("http://www.worldcat.org/oclc/460054286","WorldCat Record")</f>
        <v>WorldCat Record</v>
      </c>
      <c r="AX19" s="3" t="s">
        <v>274</v>
      </c>
      <c r="AY19" s="3" t="s">
        <v>275</v>
      </c>
      <c r="AZ19" s="3" t="s">
        <v>276</v>
      </c>
      <c r="BA19" s="3" t="s">
        <v>276</v>
      </c>
      <c r="BB19" s="3" t="s">
        <v>277</v>
      </c>
      <c r="BC19" s="3" t="s">
        <v>80</v>
      </c>
      <c r="BD19" s="3" t="s">
        <v>81</v>
      </c>
      <c r="BE19" s="3" t="s">
        <v>278</v>
      </c>
      <c r="BF19" s="3" t="s">
        <v>277</v>
      </c>
      <c r="BG19" s="3" t="s">
        <v>279</v>
      </c>
    </row>
    <row r="20" spans="1:59" ht="58" x14ac:dyDescent="0.35">
      <c r="A20" s="2" t="s">
        <v>59</v>
      </c>
      <c r="B20" s="2" t="s">
        <v>60</v>
      </c>
      <c r="C20" s="2" t="s">
        <v>280</v>
      </c>
      <c r="D20" s="2" t="s">
        <v>281</v>
      </c>
      <c r="E20" s="2" t="s">
        <v>282</v>
      </c>
      <c r="G20" s="3" t="s">
        <v>75</v>
      </c>
      <c r="I20" s="3" t="s">
        <v>65</v>
      </c>
      <c r="J20" s="3" t="s">
        <v>65</v>
      </c>
      <c r="K20" s="3" t="s">
        <v>66</v>
      </c>
      <c r="L20" s="2" t="s">
        <v>283</v>
      </c>
      <c r="M20" s="2" t="s">
        <v>284</v>
      </c>
      <c r="N20" s="3" t="s">
        <v>285</v>
      </c>
      <c r="P20" s="3" t="s">
        <v>70</v>
      </c>
      <c r="Q20" s="2" t="s">
        <v>286</v>
      </c>
      <c r="R20" s="3" t="s">
        <v>72</v>
      </c>
      <c r="S20" s="4">
        <v>9</v>
      </c>
      <c r="T20" s="4">
        <v>9</v>
      </c>
      <c r="U20" s="5" t="s">
        <v>126</v>
      </c>
      <c r="V20" s="5" t="s">
        <v>126</v>
      </c>
      <c r="W20" s="5" t="s">
        <v>74</v>
      </c>
      <c r="X20" s="5" t="s">
        <v>74</v>
      </c>
      <c r="Y20" s="4">
        <v>78</v>
      </c>
      <c r="Z20" s="4">
        <v>8</v>
      </c>
      <c r="AA20" s="4">
        <v>8</v>
      </c>
      <c r="AB20" s="4">
        <v>2</v>
      </c>
      <c r="AC20" s="4">
        <v>2</v>
      </c>
      <c r="AD20" s="4">
        <v>51</v>
      </c>
      <c r="AE20" s="4">
        <v>51</v>
      </c>
      <c r="AF20" s="4">
        <v>1</v>
      </c>
      <c r="AG20" s="4">
        <v>1</v>
      </c>
      <c r="AH20" s="4">
        <v>47</v>
      </c>
      <c r="AI20" s="4">
        <v>47</v>
      </c>
      <c r="AJ20" s="4">
        <v>5</v>
      </c>
      <c r="AK20" s="4">
        <v>5</v>
      </c>
      <c r="AL20" s="4">
        <v>35</v>
      </c>
      <c r="AM20" s="4">
        <v>35</v>
      </c>
      <c r="AN20" s="4">
        <v>0</v>
      </c>
      <c r="AO20" s="4">
        <v>0</v>
      </c>
      <c r="AP20" s="4">
        <v>6</v>
      </c>
      <c r="AQ20" s="4">
        <v>6</v>
      </c>
      <c r="AR20" s="3" t="s">
        <v>65</v>
      </c>
      <c r="AS20" s="3" t="s">
        <v>65</v>
      </c>
      <c r="AT20" s="3" t="s">
        <v>75</v>
      </c>
      <c r="AU20" s="6" t="str">
        <f>HYPERLINK("http://catalog.hathitrust.org/Record/000159998","HathiTrust Record")</f>
        <v>HathiTrust Record</v>
      </c>
      <c r="AV20" s="6" t="str">
        <f>HYPERLINK("http://mcgill.on.worldcat.org/oclc/3207569","Catalog Record")</f>
        <v>Catalog Record</v>
      </c>
      <c r="AW20" s="6" t="str">
        <f>HYPERLINK("http://www.worldcat.org/oclc/3207569","WorldCat Record")</f>
        <v>WorldCat Record</v>
      </c>
      <c r="AX20" s="3" t="s">
        <v>287</v>
      </c>
      <c r="AY20" s="3" t="s">
        <v>288</v>
      </c>
      <c r="AZ20" s="3" t="s">
        <v>289</v>
      </c>
      <c r="BA20" s="3" t="s">
        <v>289</v>
      </c>
      <c r="BB20" s="3" t="s">
        <v>290</v>
      </c>
      <c r="BC20" s="3" t="s">
        <v>80</v>
      </c>
      <c r="BD20" s="3" t="s">
        <v>81</v>
      </c>
      <c r="BE20" s="3" t="s">
        <v>291</v>
      </c>
      <c r="BF20" s="3" t="s">
        <v>290</v>
      </c>
      <c r="BG20" s="3" t="s">
        <v>292</v>
      </c>
    </row>
    <row r="21" spans="1:59" ht="58" x14ac:dyDescent="0.35">
      <c r="A21" s="2" t="s">
        <v>59</v>
      </c>
      <c r="B21" s="2" t="s">
        <v>60</v>
      </c>
      <c r="C21" s="2" t="s">
        <v>293</v>
      </c>
      <c r="D21" s="2" t="s">
        <v>294</v>
      </c>
      <c r="E21" s="2" t="s">
        <v>295</v>
      </c>
      <c r="G21" s="3" t="s">
        <v>65</v>
      </c>
      <c r="I21" s="3" t="s">
        <v>65</v>
      </c>
      <c r="J21" s="3" t="s">
        <v>65</v>
      </c>
      <c r="K21" s="3" t="s">
        <v>66</v>
      </c>
      <c r="L21" s="2" t="s">
        <v>296</v>
      </c>
      <c r="M21" s="2" t="s">
        <v>297</v>
      </c>
      <c r="N21" s="3" t="s">
        <v>298</v>
      </c>
      <c r="P21" s="3" t="s">
        <v>70</v>
      </c>
      <c r="R21" s="3" t="s">
        <v>72</v>
      </c>
      <c r="S21" s="4">
        <v>5</v>
      </c>
      <c r="T21" s="4">
        <v>5</v>
      </c>
      <c r="U21" s="5" t="s">
        <v>299</v>
      </c>
      <c r="V21" s="5" t="s">
        <v>299</v>
      </c>
      <c r="W21" s="5" t="s">
        <v>74</v>
      </c>
      <c r="X21" s="5" t="s">
        <v>74</v>
      </c>
      <c r="Y21" s="4">
        <v>175</v>
      </c>
      <c r="Z21" s="4">
        <v>9</v>
      </c>
      <c r="AA21" s="4">
        <v>10</v>
      </c>
      <c r="AB21" s="4">
        <v>1</v>
      </c>
      <c r="AC21" s="4">
        <v>1</v>
      </c>
      <c r="AD21" s="4">
        <v>56</v>
      </c>
      <c r="AE21" s="4">
        <v>68</v>
      </c>
      <c r="AF21" s="4">
        <v>0</v>
      </c>
      <c r="AG21" s="4">
        <v>0</v>
      </c>
      <c r="AH21" s="4">
        <v>53</v>
      </c>
      <c r="AI21" s="4">
        <v>65</v>
      </c>
      <c r="AJ21" s="4">
        <v>4</v>
      </c>
      <c r="AK21" s="4">
        <v>5</v>
      </c>
      <c r="AL21" s="4">
        <v>31</v>
      </c>
      <c r="AM21" s="4">
        <v>41</v>
      </c>
      <c r="AN21" s="4">
        <v>0</v>
      </c>
      <c r="AO21" s="4">
        <v>0</v>
      </c>
      <c r="AP21" s="4">
        <v>4</v>
      </c>
      <c r="AQ21" s="4">
        <v>5</v>
      </c>
      <c r="AR21" s="3" t="s">
        <v>65</v>
      </c>
      <c r="AS21" s="3" t="s">
        <v>65</v>
      </c>
      <c r="AT21" s="3" t="s">
        <v>75</v>
      </c>
      <c r="AU21" s="6" t="str">
        <f>HYPERLINK("http://catalog.hathitrust.org/Record/000913216","HathiTrust Record")</f>
        <v>HathiTrust Record</v>
      </c>
      <c r="AV21" s="6" t="str">
        <f>HYPERLINK("http://mcgill.on.worldcat.org/oclc/17600857","Catalog Record")</f>
        <v>Catalog Record</v>
      </c>
      <c r="AW21" s="6" t="str">
        <f>HYPERLINK("http://www.worldcat.org/oclc/17600857","WorldCat Record")</f>
        <v>WorldCat Record</v>
      </c>
      <c r="AX21" s="3" t="s">
        <v>300</v>
      </c>
      <c r="AY21" s="3" t="s">
        <v>301</v>
      </c>
      <c r="AZ21" s="3" t="s">
        <v>302</v>
      </c>
      <c r="BA21" s="3" t="s">
        <v>302</v>
      </c>
      <c r="BB21" s="3" t="s">
        <v>303</v>
      </c>
      <c r="BC21" s="3" t="s">
        <v>80</v>
      </c>
      <c r="BD21" s="3" t="s">
        <v>81</v>
      </c>
      <c r="BE21" s="3" t="s">
        <v>304</v>
      </c>
      <c r="BF21" s="3" t="s">
        <v>303</v>
      </c>
      <c r="BG21" s="3" t="s">
        <v>305</v>
      </c>
    </row>
    <row r="22" spans="1:59" ht="58" x14ac:dyDescent="0.35">
      <c r="A22" s="2" t="s">
        <v>59</v>
      </c>
      <c r="B22" s="2" t="s">
        <v>60</v>
      </c>
      <c r="C22" s="2" t="s">
        <v>306</v>
      </c>
      <c r="D22" s="2" t="s">
        <v>307</v>
      </c>
      <c r="E22" s="2" t="s">
        <v>308</v>
      </c>
      <c r="G22" s="3" t="s">
        <v>65</v>
      </c>
      <c r="I22" s="3" t="s">
        <v>65</v>
      </c>
      <c r="J22" s="3" t="s">
        <v>65</v>
      </c>
      <c r="K22" s="3" t="s">
        <v>66</v>
      </c>
      <c r="L22" s="2" t="s">
        <v>309</v>
      </c>
      <c r="M22" s="2" t="s">
        <v>310</v>
      </c>
      <c r="N22" s="3" t="s">
        <v>311</v>
      </c>
      <c r="P22" s="3" t="s">
        <v>70</v>
      </c>
      <c r="R22" s="3" t="s">
        <v>72</v>
      </c>
      <c r="S22" s="4">
        <v>0</v>
      </c>
      <c r="T22" s="4">
        <v>0</v>
      </c>
      <c r="W22" s="5" t="s">
        <v>74</v>
      </c>
      <c r="X22" s="5" t="s">
        <v>74</v>
      </c>
      <c r="Y22" s="4">
        <v>50</v>
      </c>
      <c r="Z22" s="4">
        <v>11</v>
      </c>
      <c r="AA22" s="4">
        <v>115</v>
      </c>
      <c r="AB22" s="4">
        <v>1</v>
      </c>
      <c r="AC22" s="4">
        <v>16</v>
      </c>
      <c r="AD22" s="4">
        <v>32</v>
      </c>
      <c r="AE22" s="4">
        <v>113</v>
      </c>
      <c r="AF22" s="4">
        <v>0</v>
      </c>
      <c r="AG22" s="4">
        <v>8</v>
      </c>
      <c r="AH22" s="4">
        <v>27</v>
      </c>
      <c r="AI22" s="4">
        <v>70</v>
      </c>
      <c r="AJ22" s="4">
        <v>6</v>
      </c>
      <c r="AK22" s="4">
        <v>23</v>
      </c>
      <c r="AL22" s="4">
        <v>21</v>
      </c>
      <c r="AM22" s="4">
        <v>42</v>
      </c>
      <c r="AN22" s="4">
        <v>0</v>
      </c>
      <c r="AO22" s="4">
        <v>0</v>
      </c>
      <c r="AP22" s="4">
        <v>6</v>
      </c>
      <c r="AQ22" s="4">
        <v>48</v>
      </c>
      <c r="AR22" s="3" t="s">
        <v>75</v>
      </c>
      <c r="AS22" s="3" t="s">
        <v>65</v>
      </c>
      <c r="AT22" s="3" t="s">
        <v>65</v>
      </c>
      <c r="AV22" s="6" t="str">
        <f>HYPERLINK("http://mcgill.on.worldcat.org/oclc/864505032","Catalog Record")</f>
        <v>Catalog Record</v>
      </c>
      <c r="AW22" s="6" t="str">
        <f>HYPERLINK("http://www.worldcat.org/oclc/864505032","WorldCat Record")</f>
        <v>WorldCat Record</v>
      </c>
      <c r="AX22" s="3" t="s">
        <v>312</v>
      </c>
      <c r="AY22" s="3" t="s">
        <v>313</v>
      </c>
      <c r="AZ22" s="3" t="s">
        <v>314</v>
      </c>
      <c r="BA22" s="3" t="s">
        <v>314</v>
      </c>
      <c r="BB22" s="3" t="s">
        <v>315</v>
      </c>
      <c r="BC22" s="3" t="s">
        <v>80</v>
      </c>
      <c r="BD22" s="3" t="s">
        <v>81</v>
      </c>
      <c r="BE22" s="3" t="s">
        <v>316</v>
      </c>
      <c r="BF22" s="3" t="s">
        <v>315</v>
      </c>
      <c r="BG22" s="3" t="s">
        <v>317</v>
      </c>
    </row>
    <row r="23" spans="1:59" ht="58" x14ac:dyDescent="0.35">
      <c r="A23" s="2" t="s">
        <v>59</v>
      </c>
      <c r="B23" s="2" t="s">
        <v>60</v>
      </c>
      <c r="C23" s="2" t="s">
        <v>318</v>
      </c>
      <c r="D23" s="2" t="s">
        <v>319</v>
      </c>
      <c r="E23" s="2" t="s">
        <v>320</v>
      </c>
      <c r="G23" s="3" t="s">
        <v>65</v>
      </c>
      <c r="I23" s="3" t="s">
        <v>65</v>
      </c>
      <c r="J23" s="3" t="s">
        <v>65</v>
      </c>
      <c r="K23" s="3" t="s">
        <v>66</v>
      </c>
      <c r="L23" s="2" t="s">
        <v>321</v>
      </c>
      <c r="M23" s="2" t="s">
        <v>322</v>
      </c>
      <c r="N23" s="3" t="s">
        <v>323</v>
      </c>
      <c r="O23" s="2" t="s">
        <v>272</v>
      </c>
      <c r="P23" s="3" t="s">
        <v>70</v>
      </c>
      <c r="R23" s="3" t="s">
        <v>72</v>
      </c>
      <c r="S23" s="4">
        <v>3</v>
      </c>
      <c r="T23" s="4">
        <v>3</v>
      </c>
      <c r="U23" s="5" t="s">
        <v>324</v>
      </c>
      <c r="V23" s="5" t="s">
        <v>324</v>
      </c>
      <c r="W23" s="5" t="s">
        <v>74</v>
      </c>
      <c r="X23" s="5" t="s">
        <v>74</v>
      </c>
      <c r="Y23" s="4">
        <v>56</v>
      </c>
      <c r="Z23" s="4">
        <v>4</v>
      </c>
      <c r="AA23" s="4">
        <v>4</v>
      </c>
      <c r="AB23" s="4">
        <v>1</v>
      </c>
      <c r="AC23" s="4">
        <v>1</v>
      </c>
      <c r="AD23" s="4">
        <v>28</v>
      </c>
      <c r="AE23" s="4">
        <v>28</v>
      </c>
      <c r="AF23" s="4">
        <v>0</v>
      </c>
      <c r="AG23" s="4">
        <v>0</v>
      </c>
      <c r="AH23" s="4">
        <v>27</v>
      </c>
      <c r="AI23" s="4">
        <v>27</v>
      </c>
      <c r="AJ23" s="4">
        <v>1</v>
      </c>
      <c r="AK23" s="4">
        <v>1</v>
      </c>
      <c r="AL23" s="4">
        <v>22</v>
      </c>
      <c r="AM23" s="4">
        <v>22</v>
      </c>
      <c r="AN23" s="4">
        <v>0</v>
      </c>
      <c r="AO23" s="4">
        <v>0</v>
      </c>
      <c r="AP23" s="4">
        <v>1</v>
      </c>
      <c r="AQ23" s="4">
        <v>1</v>
      </c>
      <c r="AR23" s="3" t="s">
        <v>65</v>
      </c>
      <c r="AS23" s="3" t="s">
        <v>65</v>
      </c>
      <c r="AT23" s="3" t="s">
        <v>65</v>
      </c>
      <c r="AV23" s="6" t="str">
        <f>HYPERLINK("http://mcgill.on.worldcat.org/oclc/767564391","Catalog Record")</f>
        <v>Catalog Record</v>
      </c>
      <c r="AW23" s="6" t="str">
        <f>HYPERLINK("http://www.worldcat.org/oclc/767564391","WorldCat Record")</f>
        <v>WorldCat Record</v>
      </c>
      <c r="AX23" s="3" t="s">
        <v>325</v>
      </c>
      <c r="AY23" s="3" t="s">
        <v>326</v>
      </c>
      <c r="AZ23" s="3" t="s">
        <v>327</v>
      </c>
      <c r="BA23" s="3" t="s">
        <v>327</v>
      </c>
      <c r="BB23" s="3" t="s">
        <v>328</v>
      </c>
      <c r="BC23" s="3" t="s">
        <v>80</v>
      </c>
      <c r="BD23" s="3" t="s">
        <v>81</v>
      </c>
      <c r="BE23" s="3" t="s">
        <v>329</v>
      </c>
      <c r="BF23" s="3" t="s">
        <v>328</v>
      </c>
      <c r="BG23" s="3" t="s">
        <v>330</v>
      </c>
    </row>
    <row r="24" spans="1:59" ht="58" x14ac:dyDescent="0.35">
      <c r="A24" s="2" t="s">
        <v>59</v>
      </c>
      <c r="B24" s="2" t="s">
        <v>60</v>
      </c>
      <c r="C24" s="2" t="s">
        <v>331</v>
      </c>
      <c r="D24" s="2" t="s">
        <v>332</v>
      </c>
      <c r="E24" s="2" t="s">
        <v>333</v>
      </c>
      <c r="G24" s="3" t="s">
        <v>65</v>
      </c>
      <c r="I24" s="3" t="s">
        <v>65</v>
      </c>
      <c r="J24" s="3" t="s">
        <v>65</v>
      </c>
      <c r="K24" s="3" t="s">
        <v>66</v>
      </c>
      <c r="M24" s="2" t="s">
        <v>334</v>
      </c>
      <c r="N24" s="3" t="s">
        <v>335</v>
      </c>
      <c r="O24" s="2" t="s">
        <v>336</v>
      </c>
      <c r="P24" s="3" t="s">
        <v>337</v>
      </c>
      <c r="Q24" s="2" t="s">
        <v>338</v>
      </c>
      <c r="R24" s="3" t="s">
        <v>72</v>
      </c>
      <c r="S24" s="4">
        <v>0</v>
      </c>
      <c r="T24" s="4">
        <v>0</v>
      </c>
      <c r="W24" s="5" t="s">
        <v>339</v>
      </c>
      <c r="X24" s="5" t="s">
        <v>339</v>
      </c>
      <c r="Y24" s="4">
        <v>1</v>
      </c>
      <c r="Z24" s="4">
        <v>1</v>
      </c>
      <c r="AA24" s="4">
        <v>1</v>
      </c>
      <c r="AB24" s="4">
        <v>1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3" t="s">
        <v>65</v>
      </c>
      <c r="AS24" s="3" t="s">
        <v>65</v>
      </c>
      <c r="AT24" s="3" t="s">
        <v>65</v>
      </c>
      <c r="AV24" s="6" t="str">
        <f>HYPERLINK("http://mcgill.on.worldcat.org/oclc/1089199474","Catalog Record")</f>
        <v>Catalog Record</v>
      </c>
      <c r="AW24" s="6" t="str">
        <f>HYPERLINK("http://www.worldcat.org/oclc/1089199474","WorldCat Record")</f>
        <v>WorldCat Record</v>
      </c>
      <c r="AX24" s="3" t="s">
        <v>340</v>
      </c>
      <c r="AY24" s="3" t="s">
        <v>341</v>
      </c>
      <c r="AZ24" s="3" t="s">
        <v>342</v>
      </c>
      <c r="BA24" s="3" t="s">
        <v>342</v>
      </c>
      <c r="BB24" s="3" t="s">
        <v>343</v>
      </c>
      <c r="BC24" s="3" t="s">
        <v>80</v>
      </c>
      <c r="BD24" s="3" t="s">
        <v>81</v>
      </c>
      <c r="BE24" s="3" t="s">
        <v>344</v>
      </c>
      <c r="BF24" s="3" t="s">
        <v>343</v>
      </c>
      <c r="BG24" s="3" t="s">
        <v>345</v>
      </c>
    </row>
    <row r="25" spans="1:59" ht="58" x14ac:dyDescent="0.35">
      <c r="A25" s="2" t="s">
        <v>59</v>
      </c>
      <c r="B25" s="2" t="s">
        <v>60</v>
      </c>
      <c r="C25" s="2" t="s">
        <v>346</v>
      </c>
      <c r="D25" s="2" t="s">
        <v>347</v>
      </c>
      <c r="E25" s="2" t="s">
        <v>348</v>
      </c>
      <c r="G25" s="3" t="s">
        <v>65</v>
      </c>
      <c r="I25" s="3" t="s">
        <v>65</v>
      </c>
      <c r="J25" s="3" t="s">
        <v>65</v>
      </c>
      <c r="K25" s="3" t="s">
        <v>66</v>
      </c>
      <c r="L25" s="2" t="s">
        <v>349</v>
      </c>
      <c r="M25" s="2" t="s">
        <v>350</v>
      </c>
      <c r="N25" s="3" t="s">
        <v>351</v>
      </c>
      <c r="P25" s="3" t="s">
        <v>70</v>
      </c>
      <c r="R25" s="3" t="s">
        <v>72</v>
      </c>
      <c r="S25" s="4">
        <v>17</v>
      </c>
      <c r="T25" s="4">
        <v>17</v>
      </c>
      <c r="U25" s="5" t="s">
        <v>352</v>
      </c>
      <c r="V25" s="5" t="s">
        <v>352</v>
      </c>
      <c r="W25" s="5" t="s">
        <v>74</v>
      </c>
      <c r="X25" s="5" t="s">
        <v>74</v>
      </c>
      <c r="Y25" s="4">
        <v>97</v>
      </c>
      <c r="Z25" s="4">
        <v>8</v>
      </c>
      <c r="AA25" s="4">
        <v>16</v>
      </c>
      <c r="AB25" s="4">
        <v>1</v>
      </c>
      <c r="AC25" s="4">
        <v>1</v>
      </c>
      <c r="AD25" s="4">
        <v>36</v>
      </c>
      <c r="AE25" s="4">
        <v>59</v>
      </c>
      <c r="AF25" s="4">
        <v>0</v>
      </c>
      <c r="AG25" s="4">
        <v>0</v>
      </c>
      <c r="AH25" s="4">
        <v>33</v>
      </c>
      <c r="AI25" s="4">
        <v>52</v>
      </c>
      <c r="AJ25" s="4">
        <v>5</v>
      </c>
      <c r="AK25" s="4">
        <v>8</v>
      </c>
      <c r="AL25" s="4">
        <v>23</v>
      </c>
      <c r="AM25" s="4">
        <v>34</v>
      </c>
      <c r="AN25" s="4">
        <v>0</v>
      </c>
      <c r="AO25" s="4">
        <v>0</v>
      </c>
      <c r="AP25" s="4">
        <v>5</v>
      </c>
      <c r="AQ25" s="4">
        <v>10</v>
      </c>
      <c r="AR25" s="3" t="s">
        <v>65</v>
      </c>
      <c r="AS25" s="3" t="s">
        <v>65</v>
      </c>
      <c r="AT25" s="3" t="s">
        <v>75</v>
      </c>
      <c r="AU25" s="6" t="str">
        <f>HYPERLINK("http://catalog.hathitrust.org/Record/101860653","HathiTrust Record")</f>
        <v>HathiTrust Record</v>
      </c>
      <c r="AV25" s="6" t="str">
        <f>HYPERLINK("http://mcgill.on.worldcat.org/oclc/44630","Catalog Record")</f>
        <v>Catalog Record</v>
      </c>
      <c r="AW25" s="6" t="str">
        <f>HYPERLINK("http://www.worldcat.org/oclc/44630","WorldCat Record")</f>
        <v>WorldCat Record</v>
      </c>
      <c r="AX25" s="3" t="s">
        <v>353</v>
      </c>
      <c r="AY25" s="3" t="s">
        <v>354</v>
      </c>
      <c r="AZ25" s="3" t="s">
        <v>355</v>
      </c>
      <c r="BA25" s="3" t="s">
        <v>355</v>
      </c>
      <c r="BB25" s="3" t="s">
        <v>356</v>
      </c>
      <c r="BC25" s="3" t="s">
        <v>80</v>
      </c>
      <c r="BD25" s="3" t="s">
        <v>81</v>
      </c>
      <c r="BF25" s="3" t="s">
        <v>356</v>
      </c>
      <c r="BG25" s="3" t="s">
        <v>357</v>
      </c>
    </row>
    <row r="26" spans="1:59" ht="58" x14ac:dyDescent="0.35">
      <c r="A26" s="2" t="s">
        <v>59</v>
      </c>
      <c r="B26" s="2" t="s">
        <v>60</v>
      </c>
      <c r="C26" s="2" t="s">
        <v>358</v>
      </c>
      <c r="D26" s="2" t="s">
        <v>359</v>
      </c>
      <c r="E26" s="2" t="s">
        <v>360</v>
      </c>
      <c r="G26" s="3" t="s">
        <v>65</v>
      </c>
      <c r="I26" s="3" t="s">
        <v>65</v>
      </c>
      <c r="J26" s="3" t="s">
        <v>65</v>
      </c>
      <c r="K26" s="3" t="s">
        <v>66</v>
      </c>
      <c r="L26" s="2" t="s">
        <v>361</v>
      </c>
      <c r="M26" s="2" t="s">
        <v>362</v>
      </c>
      <c r="N26" s="3" t="s">
        <v>298</v>
      </c>
      <c r="P26" s="3" t="s">
        <v>70</v>
      </c>
      <c r="Q26" s="2" t="s">
        <v>363</v>
      </c>
      <c r="R26" s="3" t="s">
        <v>72</v>
      </c>
      <c r="S26" s="4">
        <v>18</v>
      </c>
      <c r="T26" s="4">
        <v>18</v>
      </c>
      <c r="U26" s="5" t="s">
        <v>352</v>
      </c>
      <c r="V26" s="5" t="s">
        <v>352</v>
      </c>
      <c r="W26" s="5" t="s">
        <v>74</v>
      </c>
      <c r="X26" s="5" t="s">
        <v>74</v>
      </c>
      <c r="Y26" s="4">
        <v>100</v>
      </c>
      <c r="Z26" s="4">
        <v>2</v>
      </c>
      <c r="AA26" s="4">
        <v>6</v>
      </c>
      <c r="AB26" s="4">
        <v>1</v>
      </c>
      <c r="AC26" s="4">
        <v>2</v>
      </c>
      <c r="AD26" s="4">
        <v>31</v>
      </c>
      <c r="AE26" s="4">
        <v>38</v>
      </c>
      <c r="AF26" s="4">
        <v>0</v>
      </c>
      <c r="AG26" s="4">
        <v>1</v>
      </c>
      <c r="AH26" s="4">
        <v>30</v>
      </c>
      <c r="AI26" s="4">
        <v>36</v>
      </c>
      <c r="AJ26" s="4">
        <v>1</v>
      </c>
      <c r="AK26" s="4">
        <v>3</v>
      </c>
      <c r="AL26" s="4">
        <v>21</v>
      </c>
      <c r="AM26" s="4">
        <v>23</v>
      </c>
      <c r="AN26" s="4">
        <v>0</v>
      </c>
      <c r="AO26" s="4">
        <v>0</v>
      </c>
      <c r="AP26" s="4">
        <v>1</v>
      </c>
      <c r="AQ26" s="4">
        <v>3</v>
      </c>
      <c r="AR26" s="3" t="s">
        <v>65</v>
      </c>
      <c r="AS26" s="3" t="s">
        <v>65</v>
      </c>
      <c r="AT26" s="3" t="s">
        <v>65</v>
      </c>
      <c r="AV26" s="6" t="str">
        <f>HYPERLINK("http://mcgill.on.worldcat.org/oclc/13424071","Catalog Record")</f>
        <v>Catalog Record</v>
      </c>
      <c r="AW26" s="6" t="str">
        <f>HYPERLINK("http://www.worldcat.org/oclc/13424071","WorldCat Record")</f>
        <v>WorldCat Record</v>
      </c>
      <c r="AX26" s="3" t="s">
        <v>364</v>
      </c>
      <c r="AY26" s="3" t="s">
        <v>365</v>
      </c>
      <c r="AZ26" s="3" t="s">
        <v>366</v>
      </c>
      <c r="BA26" s="3" t="s">
        <v>366</v>
      </c>
      <c r="BB26" s="3" t="s">
        <v>367</v>
      </c>
      <c r="BC26" s="3" t="s">
        <v>80</v>
      </c>
      <c r="BD26" s="3" t="s">
        <v>81</v>
      </c>
      <c r="BE26" s="3" t="s">
        <v>368</v>
      </c>
      <c r="BF26" s="3" t="s">
        <v>367</v>
      </c>
      <c r="BG26" s="3" t="s">
        <v>369</v>
      </c>
    </row>
    <row r="27" spans="1:59" ht="58" x14ac:dyDescent="0.35">
      <c r="A27" s="2" t="s">
        <v>59</v>
      </c>
      <c r="B27" s="2" t="s">
        <v>60</v>
      </c>
      <c r="C27" s="2" t="s">
        <v>370</v>
      </c>
      <c r="D27" s="2" t="s">
        <v>371</v>
      </c>
      <c r="E27" s="2" t="s">
        <v>372</v>
      </c>
      <c r="G27" s="3" t="s">
        <v>65</v>
      </c>
      <c r="I27" s="3" t="s">
        <v>65</v>
      </c>
      <c r="J27" s="3" t="s">
        <v>65</v>
      </c>
      <c r="K27" s="3" t="s">
        <v>66</v>
      </c>
      <c r="L27" s="2" t="s">
        <v>373</v>
      </c>
      <c r="M27" s="2" t="s">
        <v>374</v>
      </c>
      <c r="N27" s="3" t="s">
        <v>375</v>
      </c>
      <c r="P27" s="3" t="s">
        <v>70</v>
      </c>
      <c r="R27" s="3" t="s">
        <v>72</v>
      </c>
      <c r="S27" s="4">
        <v>1</v>
      </c>
      <c r="T27" s="4">
        <v>1</v>
      </c>
      <c r="U27" s="5" t="s">
        <v>376</v>
      </c>
      <c r="V27" s="5" t="s">
        <v>376</v>
      </c>
      <c r="W27" s="5" t="s">
        <v>74</v>
      </c>
      <c r="X27" s="5" t="s">
        <v>74</v>
      </c>
      <c r="Y27" s="4">
        <v>98</v>
      </c>
      <c r="Z27" s="4">
        <v>9</v>
      </c>
      <c r="AA27" s="4">
        <v>15</v>
      </c>
      <c r="AB27" s="4">
        <v>1</v>
      </c>
      <c r="AC27" s="4">
        <v>3</v>
      </c>
      <c r="AD27" s="4">
        <v>50</v>
      </c>
      <c r="AE27" s="4">
        <v>54</v>
      </c>
      <c r="AF27" s="4">
        <v>0</v>
      </c>
      <c r="AG27" s="4">
        <v>0</v>
      </c>
      <c r="AH27" s="4">
        <v>47</v>
      </c>
      <c r="AI27" s="4">
        <v>49</v>
      </c>
      <c r="AJ27" s="4">
        <v>6</v>
      </c>
      <c r="AK27" s="4">
        <v>8</v>
      </c>
      <c r="AL27" s="4">
        <v>33</v>
      </c>
      <c r="AM27" s="4">
        <v>33</v>
      </c>
      <c r="AN27" s="4">
        <v>0</v>
      </c>
      <c r="AO27" s="4">
        <v>0</v>
      </c>
      <c r="AP27" s="4">
        <v>6</v>
      </c>
      <c r="AQ27" s="4">
        <v>10</v>
      </c>
      <c r="AR27" s="3" t="s">
        <v>65</v>
      </c>
      <c r="AS27" s="3" t="s">
        <v>65</v>
      </c>
      <c r="AT27" s="3" t="s">
        <v>65</v>
      </c>
      <c r="AV27" s="6" t="str">
        <f>HYPERLINK("http://mcgill.on.worldcat.org/oclc/48557607","Catalog Record")</f>
        <v>Catalog Record</v>
      </c>
      <c r="AW27" s="6" t="str">
        <f>HYPERLINK("http://www.worldcat.org/oclc/48557607","WorldCat Record")</f>
        <v>WorldCat Record</v>
      </c>
      <c r="AX27" s="3" t="s">
        <v>377</v>
      </c>
      <c r="AY27" s="3" t="s">
        <v>378</v>
      </c>
      <c r="AZ27" s="3" t="s">
        <v>379</v>
      </c>
      <c r="BA27" s="3" t="s">
        <v>379</v>
      </c>
      <c r="BB27" s="3" t="s">
        <v>380</v>
      </c>
      <c r="BC27" s="3" t="s">
        <v>80</v>
      </c>
      <c r="BD27" s="3" t="s">
        <v>81</v>
      </c>
      <c r="BE27" s="3" t="s">
        <v>381</v>
      </c>
      <c r="BF27" s="3" t="s">
        <v>380</v>
      </c>
      <c r="BG27" s="3" t="s">
        <v>382</v>
      </c>
    </row>
    <row r="28" spans="1:59" ht="58" x14ac:dyDescent="0.35">
      <c r="A28" s="2" t="s">
        <v>59</v>
      </c>
      <c r="B28" s="2" t="s">
        <v>60</v>
      </c>
      <c r="C28" s="2" t="s">
        <v>383</v>
      </c>
      <c r="D28" s="2" t="s">
        <v>384</v>
      </c>
      <c r="E28" s="2" t="s">
        <v>385</v>
      </c>
      <c r="G28" s="3" t="s">
        <v>65</v>
      </c>
      <c r="I28" s="3" t="s">
        <v>65</v>
      </c>
      <c r="J28" s="3" t="s">
        <v>65</v>
      </c>
      <c r="K28" s="3" t="s">
        <v>66</v>
      </c>
      <c r="M28" s="2" t="s">
        <v>386</v>
      </c>
      <c r="N28" s="3" t="s">
        <v>387</v>
      </c>
      <c r="P28" s="3" t="s">
        <v>70</v>
      </c>
      <c r="Q28" s="2" t="s">
        <v>388</v>
      </c>
      <c r="R28" s="3" t="s">
        <v>72</v>
      </c>
      <c r="S28" s="4">
        <v>9</v>
      </c>
      <c r="T28" s="4">
        <v>9</v>
      </c>
      <c r="U28" s="5" t="s">
        <v>389</v>
      </c>
      <c r="V28" s="5" t="s">
        <v>389</v>
      </c>
      <c r="W28" s="5" t="s">
        <v>74</v>
      </c>
      <c r="X28" s="5" t="s">
        <v>74</v>
      </c>
      <c r="Y28" s="4">
        <v>53</v>
      </c>
      <c r="Z28" s="4">
        <v>5</v>
      </c>
      <c r="AA28" s="4">
        <v>5</v>
      </c>
      <c r="AB28" s="4">
        <v>1</v>
      </c>
      <c r="AC28" s="4">
        <v>1</v>
      </c>
      <c r="AD28" s="4">
        <v>31</v>
      </c>
      <c r="AE28" s="4">
        <v>31</v>
      </c>
      <c r="AF28" s="4">
        <v>0</v>
      </c>
      <c r="AG28" s="4">
        <v>0</v>
      </c>
      <c r="AH28" s="4">
        <v>30</v>
      </c>
      <c r="AI28" s="4">
        <v>30</v>
      </c>
      <c r="AJ28" s="4">
        <v>3</v>
      </c>
      <c r="AK28" s="4">
        <v>3</v>
      </c>
      <c r="AL28" s="4">
        <v>24</v>
      </c>
      <c r="AM28" s="4">
        <v>24</v>
      </c>
      <c r="AN28" s="4">
        <v>0</v>
      </c>
      <c r="AO28" s="4">
        <v>0</v>
      </c>
      <c r="AP28" s="4">
        <v>3</v>
      </c>
      <c r="AQ28" s="4">
        <v>3</v>
      </c>
      <c r="AR28" s="3" t="s">
        <v>65</v>
      </c>
      <c r="AS28" s="3" t="s">
        <v>65</v>
      </c>
      <c r="AT28" s="3" t="s">
        <v>75</v>
      </c>
      <c r="AU28" s="6" t="str">
        <f>HYPERLINK("http://catalog.hathitrust.org/Record/000269772","HathiTrust Record")</f>
        <v>HathiTrust Record</v>
      </c>
      <c r="AV28" s="6" t="str">
        <f>HYPERLINK("http://mcgill.on.worldcat.org/oclc/9377746","Catalog Record")</f>
        <v>Catalog Record</v>
      </c>
      <c r="AW28" s="6" t="str">
        <f>HYPERLINK("http://www.worldcat.org/oclc/9377746","WorldCat Record")</f>
        <v>WorldCat Record</v>
      </c>
      <c r="AX28" s="3" t="s">
        <v>390</v>
      </c>
      <c r="AY28" s="3" t="s">
        <v>391</v>
      </c>
      <c r="AZ28" s="3" t="s">
        <v>392</v>
      </c>
      <c r="BA28" s="3" t="s">
        <v>392</v>
      </c>
      <c r="BB28" s="3" t="s">
        <v>393</v>
      </c>
      <c r="BC28" s="3" t="s">
        <v>80</v>
      </c>
      <c r="BD28" s="3" t="s">
        <v>81</v>
      </c>
      <c r="BE28" s="3" t="s">
        <v>394</v>
      </c>
      <c r="BF28" s="3" t="s">
        <v>393</v>
      </c>
      <c r="BG28" s="3" t="s">
        <v>395</v>
      </c>
    </row>
    <row r="29" spans="1:59" ht="58" x14ac:dyDescent="0.35">
      <c r="A29" s="2" t="s">
        <v>59</v>
      </c>
      <c r="B29" s="2" t="s">
        <v>60</v>
      </c>
      <c r="C29" s="2" t="s">
        <v>396</v>
      </c>
      <c r="D29" s="2" t="s">
        <v>397</v>
      </c>
      <c r="E29" s="2" t="s">
        <v>398</v>
      </c>
      <c r="G29" s="3" t="s">
        <v>65</v>
      </c>
      <c r="I29" s="3" t="s">
        <v>65</v>
      </c>
      <c r="J29" s="3" t="s">
        <v>65</v>
      </c>
      <c r="K29" s="3" t="s">
        <v>66</v>
      </c>
      <c r="L29" s="2" t="s">
        <v>399</v>
      </c>
      <c r="M29" s="2" t="s">
        <v>400</v>
      </c>
      <c r="N29" s="3" t="s">
        <v>375</v>
      </c>
      <c r="P29" s="3" t="s">
        <v>70</v>
      </c>
      <c r="Q29" s="2" t="s">
        <v>401</v>
      </c>
      <c r="R29" s="3" t="s">
        <v>72</v>
      </c>
      <c r="S29" s="4">
        <v>9</v>
      </c>
      <c r="T29" s="4">
        <v>9</v>
      </c>
      <c r="U29" s="5" t="s">
        <v>389</v>
      </c>
      <c r="V29" s="5" t="s">
        <v>389</v>
      </c>
      <c r="W29" s="5" t="s">
        <v>74</v>
      </c>
      <c r="X29" s="5" t="s">
        <v>74</v>
      </c>
      <c r="Y29" s="4">
        <v>135</v>
      </c>
      <c r="Z29" s="4">
        <v>10</v>
      </c>
      <c r="AA29" s="4">
        <v>112</v>
      </c>
      <c r="AB29" s="4">
        <v>2</v>
      </c>
      <c r="AC29" s="4">
        <v>19</v>
      </c>
      <c r="AD29" s="4">
        <v>64</v>
      </c>
      <c r="AE29" s="4">
        <v>131</v>
      </c>
      <c r="AF29" s="4">
        <v>1</v>
      </c>
      <c r="AG29" s="4">
        <v>8</v>
      </c>
      <c r="AH29" s="4">
        <v>60</v>
      </c>
      <c r="AI29" s="4">
        <v>90</v>
      </c>
      <c r="AJ29" s="4">
        <v>8</v>
      </c>
      <c r="AK29" s="4">
        <v>24</v>
      </c>
      <c r="AL29" s="4">
        <v>40</v>
      </c>
      <c r="AM29" s="4">
        <v>49</v>
      </c>
      <c r="AN29" s="4">
        <v>0</v>
      </c>
      <c r="AO29" s="4">
        <v>0</v>
      </c>
      <c r="AP29" s="4">
        <v>8</v>
      </c>
      <c r="AQ29" s="4">
        <v>50</v>
      </c>
      <c r="AR29" s="3" t="s">
        <v>65</v>
      </c>
      <c r="AS29" s="3" t="s">
        <v>65</v>
      </c>
      <c r="AT29" s="3" t="s">
        <v>65</v>
      </c>
      <c r="AV29" s="6" t="str">
        <f>HYPERLINK("http://mcgill.on.worldcat.org/oclc/47658892","Catalog Record")</f>
        <v>Catalog Record</v>
      </c>
      <c r="AW29" s="6" t="str">
        <f>HYPERLINK("http://www.worldcat.org/oclc/47658892","WorldCat Record")</f>
        <v>WorldCat Record</v>
      </c>
      <c r="AX29" s="3" t="s">
        <v>402</v>
      </c>
      <c r="AY29" s="3" t="s">
        <v>403</v>
      </c>
      <c r="AZ29" s="3" t="s">
        <v>404</v>
      </c>
      <c r="BA29" s="3" t="s">
        <v>404</v>
      </c>
      <c r="BB29" s="3" t="s">
        <v>405</v>
      </c>
      <c r="BC29" s="3" t="s">
        <v>80</v>
      </c>
      <c r="BD29" s="3" t="s">
        <v>81</v>
      </c>
      <c r="BE29" s="3" t="s">
        <v>406</v>
      </c>
      <c r="BF29" s="3" t="s">
        <v>405</v>
      </c>
      <c r="BG29" s="3" t="s">
        <v>407</v>
      </c>
    </row>
    <row r="30" spans="1:59" ht="58" x14ac:dyDescent="0.35">
      <c r="A30" s="2" t="s">
        <v>59</v>
      </c>
      <c r="B30" s="2" t="s">
        <v>60</v>
      </c>
      <c r="C30" s="2" t="s">
        <v>408</v>
      </c>
      <c r="D30" s="2" t="s">
        <v>409</v>
      </c>
      <c r="E30" s="2" t="s">
        <v>410</v>
      </c>
      <c r="G30" s="3" t="s">
        <v>65</v>
      </c>
      <c r="I30" s="3" t="s">
        <v>65</v>
      </c>
      <c r="J30" s="3" t="s">
        <v>65</v>
      </c>
      <c r="K30" s="3" t="s">
        <v>66</v>
      </c>
      <c r="L30" s="2" t="s">
        <v>411</v>
      </c>
      <c r="M30" s="2" t="s">
        <v>412</v>
      </c>
      <c r="N30" s="3" t="s">
        <v>413</v>
      </c>
      <c r="P30" s="3" t="s">
        <v>70</v>
      </c>
      <c r="R30" s="3" t="s">
        <v>72</v>
      </c>
      <c r="S30" s="4">
        <v>14</v>
      </c>
      <c r="T30" s="4">
        <v>14</v>
      </c>
      <c r="U30" s="5" t="s">
        <v>414</v>
      </c>
      <c r="V30" s="5" t="s">
        <v>414</v>
      </c>
      <c r="W30" s="5" t="s">
        <v>74</v>
      </c>
      <c r="X30" s="5" t="s">
        <v>74</v>
      </c>
      <c r="Y30" s="4">
        <v>452</v>
      </c>
      <c r="Z30" s="4">
        <v>24</v>
      </c>
      <c r="AA30" s="4">
        <v>26</v>
      </c>
      <c r="AB30" s="4">
        <v>1</v>
      </c>
      <c r="AC30" s="4">
        <v>2</v>
      </c>
      <c r="AD30" s="4">
        <v>109</v>
      </c>
      <c r="AE30" s="4">
        <v>112</v>
      </c>
      <c r="AF30" s="4">
        <v>0</v>
      </c>
      <c r="AG30" s="4">
        <v>1</v>
      </c>
      <c r="AH30" s="4">
        <v>98</v>
      </c>
      <c r="AI30" s="4">
        <v>99</v>
      </c>
      <c r="AJ30" s="4">
        <v>16</v>
      </c>
      <c r="AK30" s="4">
        <v>17</v>
      </c>
      <c r="AL30" s="4">
        <v>52</v>
      </c>
      <c r="AM30" s="4">
        <v>54</v>
      </c>
      <c r="AN30" s="4">
        <v>0</v>
      </c>
      <c r="AO30" s="4">
        <v>0</v>
      </c>
      <c r="AP30" s="4">
        <v>17</v>
      </c>
      <c r="AQ30" s="4">
        <v>18</v>
      </c>
      <c r="AR30" s="3" t="s">
        <v>65</v>
      </c>
      <c r="AS30" s="3" t="s">
        <v>65</v>
      </c>
      <c r="AT30" s="3" t="s">
        <v>75</v>
      </c>
      <c r="AU30" s="6" t="str">
        <f>HYPERLINK("http://catalog.hathitrust.org/Record/000603542","HathiTrust Record")</f>
        <v>HathiTrust Record</v>
      </c>
      <c r="AV30" s="6" t="str">
        <f>HYPERLINK("http://mcgill.on.worldcat.org/oclc/9324991","Catalog Record")</f>
        <v>Catalog Record</v>
      </c>
      <c r="AW30" s="6" t="str">
        <f>HYPERLINK("http://www.worldcat.org/oclc/9324991","WorldCat Record")</f>
        <v>WorldCat Record</v>
      </c>
      <c r="AX30" s="3" t="s">
        <v>415</v>
      </c>
      <c r="AY30" s="3" t="s">
        <v>416</v>
      </c>
      <c r="AZ30" s="3" t="s">
        <v>417</v>
      </c>
      <c r="BA30" s="3" t="s">
        <v>417</v>
      </c>
      <c r="BB30" s="3" t="s">
        <v>418</v>
      </c>
      <c r="BC30" s="3" t="s">
        <v>80</v>
      </c>
      <c r="BD30" s="3" t="s">
        <v>81</v>
      </c>
      <c r="BE30" s="3" t="s">
        <v>419</v>
      </c>
      <c r="BF30" s="3" t="s">
        <v>418</v>
      </c>
      <c r="BG30" s="3" t="s">
        <v>420</v>
      </c>
    </row>
    <row r="31" spans="1:59" ht="58" x14ac:dyDescent="0.35">
      <c r="A31" s="2" t="s">
        <v>59</v>
      </c>
      <c r="B31" s="2" t="s">
        <v>60</v>
      </c>
      <c r="C31" s="2" t="s">
        <v>421</v>
      </c>
      <c r="D31" s="2" t="s">
        <v>422</v>
      </c>
      <c r="E31" s="2" t="s">
        <v>423</v>
      </c>
      <c r="G31" s="3" t="s">
        <v>65</v>
      </c>
      <c r="I31" s="3" t="s">
        <v>65</v>
      </c>
      <c r="J31" s="3" t="s">
        <v>65</v>
      </c>
      <c r="K31" s="3" t="s">
        <v>66</v>
      </c>
      <c r="L31" s="2" t="s">
        <v>424</v>
      </c>
      <c r="M31" s="2" t="s">
        <v>425</v>
      </c>
      <c r="N31" s="3" t="s">
        <v>89</v>
      </c>
      <c r="P31" s="3" t="s">
        <v>426</v>
      </c>
      <c r="Q31" s="2" t="s">
        <v>427</v>
      </c>
      <c r="R31" s="3" t="s">
        <v>72</v>
      </c>
      <c r="S31" s="4">
        <v>0</v>
      </c>
      <c r="T31" s="4">
        <v>0</v>
      </c>
      <c r="W31" s="5" t="s">
        <v>74</v>
      </c>
      <c r="X31" s="5" t="s">
        <v>74</v>
      </c>
      <c r="Y31" s="4">
        <v>12</v>
      </c>
      <c r="Z31" s="4">
        <v>3</v>
      </c>
      <c r="AA31" s="4">
        <v>3</v>
      </c>
      <c r="AB31" s="4">
        <v>1</v>
      </c>
      <c r="AC31" s="4">
        <v>1</v>
      </c>
      <c r="AD31" s="4">
        <v>7</v>
      </c>
      <c r="AE31" s="4">
        <v>7</v>
      </c>
      <c r="AF31" s="4">
        <v>0</v>
      </c>
      <c r="AG31" s="4">
        <v>0</v>
      </c>
      <c r="AH31" s="4">
        <v>6</v>
      </c>
      <c r="AI31" s="4">
        <v>6</v>
      </c>
      <c r="AJ31" s="4">
        <v>1</v>
      </c>
      <c r="AK31" s="4">
        <v>1</v>
      </c>
      <c r="AL31" s="4">
        <v>5</v>
      </c>
      <c r="AM31" s="4">
        <v>5</v>
      </c>
      <c r="AN31" s="4">
        <v>0</v>
      </c>
      <c r="AO31" s="4">
        <v>0</v>
      </c>
      <c r="AP31" s="4">
        <v>1</v>
      </c>
      <c r="AQ31" s="4">
        <v>1</v>
      </c>
      <c r="AR31" s="3" t="s">
        <v>65</v>
      </c>
      <c r="AS31" s="3" t="s">
        <v>65</v>
      </c>
      <c r="AT31" s="3" t="s">
        <v>65</v>
      </c>
      <c r="AV31" s="6" t="str">
        <f>HYPERLINK("http://mcgill.on.worldcat.org/oclc/713178035","Catalog Record")</f>
        <v>Catalog Record</v>
      </c>
      <c r="AW31" s="6" t="str">
        <f>HYPERLINK("http://www.worldcat.org/oclc/713178035","WorldCat Record")</f>
        <v>WorldCat Record</v>
      </c>
      <c r="AX31" s="3" t="s">
        <v>428</v>
      </c>
      <c r="AY31" s="3" t="s">
        <v>429</v>
      </c>
      <c r="AZ31" s="3" t="s">
        <v>430</v>
      </c>
      <c r="BA31" s="3" t="s">
        <v>430</v>
      </c>
      <c r="BB31" s="3" t="s">
        <v>431</v>
      </c>
      <c r="BC31" s="3" t="s">
        <v>80</v>
      </c>
      <c r="BD31" s="3" t="s">
        <v>81</v>
      </c>
      <c r="BE31" s="3" t="s">
        <v>432</v>
      </c>
      <c r="BF31" s="3" t="s">
        <v>431</v>
      </c>
      <c r="BG31" s="3" t="s">
        <v>433</v>
      </c>
    </row>
    <row r="32" spans="1:59" ht="58" x14ac:dyDescent="0.35">
      <c r="A32" s="2" t="s">
        <v>59</v>
      </c>
      <c r="B32" s="2" t="s">
        <v>60</v>
      </c>
      <c r="C32" s="2" t="s">
        <v>434</v>
      </c>
      <c r="D32" s="2" t="s">
        <v>435</v>
      </c>
      <c r="E32" s="2" t="s">
        <v>436</v>
      </c>
      <c r="G32" s="3" t="s">
        <v>65</v>
      </c>
      <c r="I32" s="3" t="s">
        <v>65</v>
      </c>
      <c r="J32" s="3" t="s">
        <v>65</v>
      </c>
      <c r="K32" s="3" t="s">
        <v>66</v>
      </c>
      <c r="M32" s="2" t="s">
        <v>437</v>
      </c>
      <c r="N32" s="3" t="s">
        <v>166</v>
      </c>
      <c r="P32" s="3" t="s">
        <v>70</v>
      </c>
      <c r="R32" s="3" t="s">
        <v>72</v>
      </c>
      <c r="S32" s="4">
        <v>3</v>
      </c>
      <c r="T32" s="4">
        <v>3</v>
      </c>
      <c r="U32" s="5" t="s">
        <v>438</v>
      </c>
      <c r="V32" s="5" t="s">
        <v>438</v>
      </c>
      <c r="W32" s="5" t="s">
        <v>74</v>
      </c>
      <c r="X32" s="5" t="s">
        <v>74</v>
      </c>
      <c r="Y32" s="4">
        <v>45</v>
      </c>
      <c r="Z32" s="4">
        <v>28</v>
      </c>
      <c r="AA32" s="4">
        <v>49</v>
      </c>
      <c r="AB32" s="4">
        <v>3</v>
      </c>
      <c r="AC32" s="4">
        <v>4</v>
      </c>
      <c r="AD32" s="4">
        <v>31</v>
      </c>
      <c r="AE32" s="4">
        <v>47</v>
      </c>
      <c r="AF32" s="4">
        <v>2</v>
      </c>
      <c r="AG32" s="4">
        <v>3</v>
      </c>
      <c r="AH32" s="4">
        <v>18</v>
      </c>
      <c r="AI32" s="4">
        <v>22</v>
      </c>
      <c r="AJ32" s="4">
        <v>12</v>
      </c>
      <c r="AK32" s="4">
        <v>21</v>
      </c>
      <c r="AL32" s="4">
        <v>10</v>
      </c>
      <c r="AM32" s="4">
        <v>10</v>
      </c>
      <c r="AN32" s="4">
        <v>0</v>
      </c>
      <c r="AO32" s="4">
        <v>0</v>
      </c>
      <c r="AP32" s="4">
        <v>20</v>
      </c>
      <c r="AQ32" s="4">
        <v>34</v>
      </c>
      <c r="AR32" s="3" t="s">
        <v>75</v>
      </c>
      <c r="AS32" s="3" t="s">
        <v>65</v>
      </c>
      <c r="AT32" s="3" t="s">
        <v>65</v>
      </c>
      <c r="AV32" s="6" t="str">
        <f>HYPERLINK("http://mcgill.on.worldcat.org/oclc/15791009","Catalog Record")</f>
        <v>Catalog Record</v>
      </c>
      <c r="AW32" s="6" t="str">
        <f>HYPERLINK("http://www.worldcat.org/oclc/15791009","WorldCat Record")</f>
        <v>WorldCat Record</v>
      </c>
      <c r="AX32" s="3" t="s">
        <v>439</v>
      </c>
      <c r="AY32" s="3" t="s">
        <v>440</v>
      </c>
      <c r="AZ32" s="3" t="s">
        <v>441</v>
      </c>
      <c r="BA32" s="3" t="s">
        <v>441</v>
      </c>
      <c r="BB32" s="3" t="s">
        <v>442</v>
      </c>
      <c r="BC32" s="3" t="s">
        <v>80</v>
      </c>
      <c r="BD32" s="3" t="s">
        <v>81</v>
      </c>
      <c r="BE32" s="3" t="s">
        <v>443</v>
      </c>
      <c r="BF32" s="3" t="s">
        <v>442</v>
      </c>
      <c r="BG32" s="3" t="s">
        <v>444</v>
      </c>
    </row>
    <row r="33" spans="1:59" ht="58" x14ac:dyDescent="0.35">
      <c r="A33" s="2" t="s">
        <v>59</v>
      </c>
      <c r="B33" s="2" t="s">
        <v>60</v>
      </c>
      <c r="C33" s="2" t="s">
        <v>445</v>
      </c>
      <c r="D33" s="2" t="s">
        <v>446</v>
      </c>
      <c r="E33" s="2" t="s">
        <v>447</v>
      </c>
      <c r="G33" s="3" t="s">
        <v>65</v>
      </c>
      <c r="I33" s="3" t="s">
        <v>65</v>
      </c>
      <c r="J33" s="3" t="s">
        <v>65</v>
      </c>
      <c r="K33" s="3" t="s">
        <v>66</v>
      </c>
      <c r="L33" s="2" t="s">
        <v>448</v>
      </c>
      <c r="M33" s="2" t="s">
        <v>449</v>
      </c>
      <c r="N33" s="3" t="s">
        <v>450</v>
      </c>
      <c r="P33" s="3" t="s">
        <v>70</v>
      </c>
      <c r="Q33" s="2" t="s">
        <v>451</v>
      </c>
      <c r="R33" s="3" t="s">
        <v>72</v>
      </c>
      <c r="S33" s="4">
        <v>23</v>
      </c>
      <c r="T33" s="4">
        <v>23</v>
      </c>
      <c r="U33" s="5" t="s">
        <v>452</v>
      </c>
      <c r="V33" s="5" t="s">
        <v>452</v>
      </c>
      <c r="W33" s="5" t="s">
        <v>74</v>
      </c>
      <c r="X33" s="5" t="s">
        <v>74</v>
      </c>
      <c r="Y33" s="4">
        <v>185</v>
      </c>
      <c r="Z33" s="4">
        <v>7</v>
      </c>
      <c r="AA33" s="4">
        <v>13</v>
      </c>
      <c r="AB33" s="4">
        <v>1</v>
      </c>
      <c r="AC33" s="4">
        <v>3</v>
      </c>
      <c r="AD33" s="4">
        <v>41</v>
      </c>
      <c r="AE33" s="4">
        <v>43</v>
      </c>
      <c r="AF33" s="4">
        <v>0</v>
      </c>
      <c r="AG33" s="4">
        <v>0</v>
      </c>
      <c r="AH33" s="4">
        <v>40</v>
      </c>
      <c r="AI33" s="4">
        <v>42</v>
      </c>
      <c r="AJ33" s="4">
        <v>2</v>
      </c>
      <c r="AK33" s="4">
        <v>2</v>
      </c>
      <c r="AL33" s="4">
        <v>24</v>
      </c>
      <c r="AM33" s="4">
        <v>25</v>
      </c>
      <c r="AN33" s="4">
        <v>0</v>
      </c>
      <c r="AO33" s="4">
        <v>0</v>
      </c>
      <c r="AP33" s="4">
        <v>2</v>
      </c>
      <c r="AQ33" s="4">
        <v>2</v>
      </c>
      <c r="AR33" s="3" t="s">
        <v>65</v>
      </c>
      <c r="AS33" s="3" t="s">
        <v>65</v>
      </c>
      <c r="AT33" s="3" t="s">
        <v>65</v>
      </c>
      <c r="AV33" s="6" t="str">
        <f>HYPERLINK("http://mcgill.on.worldcat.org/oclc/41603959","Catalog Record")</f>
        <v>Catalog Record</v>
      </c>
      <c r="AW33" s="6" t="str">
        <f>HYPERLINK("http://www.worldcat.org/oclc/41603959","WorldCat Record")</f>
        <v>WorldCat Record</v>
      </c>
      <c r="AX33" s="3" t="s">
        <v>453</v>
      </c>
      <c r="AY33" s="3" t="s">
        <v>454</v>
      </c>
      <c r="AZ33" s="3" t="s">
        <v>455</v>
      </c>
      <c r="BA33" s="3" t="s">
        <v>455</v>
      </c>
      <c r="BB33" s="3" t="s">
        <v>456</v>
      </c>
      <c r="BC33" s="3" t="s">
        <v>80</v>
      </c>
      <c r="BD33" s="3" t="s">
        <v>185</v>
      </c>
      <c r="BE33" s="3" t="s">
        <v>457</v>
      </c>
      <c r="BF33" s="3" t="s">
        <v>456</v>
      </c>
      <c r="BG33" s="3" t="s">
        <v>458</v>
      </c>
    </row>
    <row r="34" spans="1:59" ht="58" x14ac:dyDescent="0.35">
      <c r="A34" s="2" t="s">
        <v>59</v>
      </c>
      <c r="B34" s="2" t="s">
        <v>60</v>
      </c>
      <c r="C34" s="2" t="s">
        <v>459</v>
      </c>
      <c r="D34" s="2" t="s">
        <v>460</v>
      </c>
      <c r="E34" s="2" t="s">
        <v>461</v>
      </c>
      <c r="G34" s="3" t="s">
        <v>65</v>
      </c>
      <c r="I34" s="3" t="s">
        <v>65</v>
      </c>
      <c r="J34" s="3" t="s">
        <v>65</v>
      </c>
      <c r="K34" s="3" t="s">
        <v>66</v>
      </c>
      <c r="L34" s="2" t="s">
        <v>448</v>
      </c>
      <c r="M34" s="2" t="s">
        <v>462</v>
      </c>
      <c r="N34" s="3" t="s">
        <v>463</v>
      </c>
      <c r="P34" s="3" t="s">
        <v>70</v>
      </c>
      <c r="R34" s="3" t="s">
        <v>72</v>
      </c>
      <c r="S34" s="4">
        <v>2</v>
      </c>
      <c r="T34" s="4">
        <v>2</v>
      </c>
      <c r="U34" s="5" t="s">
        <v>464</v>
      </c>
      <c r="V34" s="5" t="s">
        <v>464</v>
      </c>
      <c r="W34" s="5" t="s">
        <v>74</v>
      </c>
      <c r="X34" s="5" t="s">
        <v>74</v>
      </c>
      <c r="Y34" s="4">
        <v>80</v>
      </c>
      <c r="Z34" s="4">
        <v>5</v>
      </c>
      <c r="AA34" s="4">
        <v>13</v>
      </c>
      <c r="AB34" s="4">
        <v>1</v>
      </c>
      <c r="AC34" s="4">
        <v>3</v>
      </c>
      <c r="AD34" s="4">
        <v>18</v>
      </c>
      <c r="AE34" s="4">
        <v>33</v>
      </c>
      <c r="AF34" s="4">
        <v>0</v>
      </c>
      <c r="AG34" s="4">
        <v>0</v>
      </c>
      <c r="AH34" s="4">
        <v>18</v>
      </c>
      <c r="AI34" s="4">
        <v>33</v>
      </c>
      <c r="AJ34" s="4">
        <v>2</v>
      </c>
      <c r="AK34" s="4">
        <v>3</v>
      </c>
      <c r="AL34" s="4">
        <v>12</v>
      </c>
      <c r="AM34" s="4">
        <v>22</v>
      </c>
      <c r="AN34" s="4">
        <v>0</v>
      </c>
      <c r="AO34" s="4">
        <v>0</v>
      </c>
      <c r="AP34" s="4">
        <v>2</v>
      </c>
      <c r="AQ34" s="4">
        <v>3</v>
      </c>
      <c r="AR34" s="3" t="s">
        <v>65</v>
      </c>
      <c r="AS34" s="3" t="s">
        <v>65</v>
      </c>
      <c r="AT34" s="3" t="s">
        <v>65</v>
      </c>
      <c r="AV34" s="6" t="str">
        <f>HYPERLINK("http://mcgill.on.worldcat.org/oclc/45439722","Catalog Record")</f>
        <v>Catalog Record</v>
      </c>
      <c r="AW34" s="6" t="str">
        <f>HYPERLINK("http://www.worldcat.org/oclc/45439722","WorldCat Record")</f>
        <v>WorldCat Record</v>
      </c>
      <c r="AX34" s="3" t="s">
        <v>465</v>
      </c>
      <c r="AY34" s="3" t="s">
        <v>466</v>
      </c>
      <c r="AZ34" s="3" t="s">
        <v>467</v>
      </c>
      <c r="BA34" s="3" t="s">
        <v>467</v>
      </c>
      <c r="BB34" s="3" t="s">
        <v>468</v>
      </c>
      <c r="BC34" s="3" t="s">
        <v>80</v>
      </c>
      <c r="BD34" s="3" t="s">
        <v>81</v>
      </c>
      <c r="BE34" s="3" t="s">
        <v>469</v>
      </c>
      <c r="BF34" s="3" t="s">
        <v>468</v>
      </c>
      <c r="BG34" s="3" t="s">
        <v>470</v>
      </c>
    </row>
    <row r="35" spans="1:59" ht="58" x14ac:dyDescent="0.35">
      <c r="A35" s="2" t="s">
        <v>59</v>
      </c>
      <c r="B35" s="2" t="s">
        <v>60</v>
      </c>
      <c r="C35" s="2" t="s">
        <v>471</v>
      </c>
      <c r="D35" s="2" t="s">
        <v>472</v>
      </c>
      <c r="E35" s="2" t="s">
        <v>473</v>
      </c>
      <c r="G35" s="3" t="s">
        <v>65</v>
      </c>
      <c r="I35" s="3" t="s">
        <v>65</v>
      </c>
      <c r="J35" s="3" t="s">
        <v>65</v>
      </c>
      <c r="K35" s="3" t="s">
        <v>66</v>
      </c>
      <c r="L35" s="2" t="s">
        <v>448</v>
      </c>
      <c r="M35" s="2" t="s">
        <v>474</v>
      </c>
      <c r="N35" s="3" t="s">
        <v>475</v>
      </c>
      <c r="P35" s="3" t="s">
        <v>70</v>
      </c>
      <c r="R35" s="3" t="s">
        <v>72</v>
      </c>
      <c r="S35" s="4">
        <v>4</v>
      </c>
      <c r="T35" s="4">
        <v>4</v>
      </c>
      <c r="U35" s="5" t="s">
        <v>464</v>
      </c>
      <c r="V35" s="5" t="s">
        <v>464</v>
      </c>
      <c r="W35" s="5" t="s">
        <v>74</v>
      </c>
      <c r="X35" s="5" t="s">
        <v>74</v>
      </c>
      <c r="Y35" s="4">
        <v>75</v>
      </c>
      <c r="Z35" s="4">
        <v>4</v>
      </c>
      <c r="AA35" s="4">
        <v>10</v>
      </c>
      <c r="AB35" s="4">
        <v>1</v>
      </c>
      <c r="AC35" s="4">
        <v>3</v>
      </c>
      <c r="AD35" s="4">
        <v>27</v>
      </c>
      <c r="AE35" s="4">
        <v>31</v>
      </c>
      <c r="AF35" s="4">
        <v>0</v>
      </c>
      <c r="AG35" s="4">
        <v>0</v>
      </c>
      <c r="AH35" s="4">
        <v>27</v>
      </c>
      <c r="AI35" s="4">
        <v>31</v>
      </c>
      <c r="AJ35" s="4">
        <v>1</v>
      </c>
      <c r="AK35" s="4">
        <v>1</v>
      </c>
      <c r="AL35" s="4">
        <v>16</v>
      </c>
      <c r="AM35" s="4">
        <v>18</v>
      </c>
      <c r="AN35" s="4">
        <v>0</v>
      </c>
      <c r="AO35" s="4">
        <v>0</v>
      </c>
      <c r="AP35" s="4">
        <v>1</v>
      </c>
      <c r="AQ35" s="4">
        <v>1</v>
      </c>
      <c r="AR35" s="3" t="s">
        <v>65</v>
      </c>
      <c r="AS35" s="3" t="s">
        <v>65</v>
      </c>
      <c r="AT35" s="3" t="s">
        <v>65</v>
      </c>
      <c r="AV35" s="6" t="str">
        <f>HYPERLINK("http://mcgill.on.worldcat.org/oclc/42444269","Catalog Record")</f>
        <v>Catalog Record</v>
      </c>
      <c r="AW35" s="6" t="str">
        <f>HYPERLINK("http://www.worldcat.org/oclc/42444269","WorldCat Record")</f>
        <v>WorldCat Record</v>
      </c>
      <c r="AX35" s="3" t="s">
        <v>476</v>
      </c>
      <c r="AY35" s="3" t="s">
        <v>477</v>
      </c>
      <c r="AZ35" s="3" t="s">
        <v>478</v>
      </c>
      <c r="BA35" s="3" t="s">
        <v>478</v>
      </c>
      <c r="BB35" s="3" t="s">
        <v>479</v>
      </c>
      <c r="BC35" s="3" t="s">
        <v>80</v>
      </c>
      <c r="BD35" s="3" t="s">
        <v>81</v>
      </c>
      <c r="BE35" s="3" t="s">
        <v>480</v>
      </c>
      <c r="BF35" s="3" t="s">
        <v>479</v>
      </c>
      <c r="BG35" s="3" t="s">
        <v>481</v>
      </c>
    </row>
    <row r="36" spans="1:59" ht="87" x14ac:dyDescent="0.35">
      <c r="A36" s="2" t="s">
        <v>59</v>
      </c>
      <c r="B36" s="2" t="s">
        <v>60</v>
      </c>
      <c r="C36" s="2" t="s">
        <v>482</v>
      </c>
      <c r="D36" s="2" t="s">
        <v>483</v>
      </c>
      <c r="E36" s="2" t="s">
        <v>484</v>
      </c>
      <c r="G36" s="3" t="s">
        <v>65</v>
      </c>
      <c r="I36" s="3" t="s">
        <v>65</v>
      </c>
      <c r="J36" s="3" t="s">
        <v>65</v>
      </c>
      <c r="K36" s="3" t="s">
        <v>66</v>
      </c>
      <c r="L36" s="2" t="s">
        <v>448</v>
      </c>
      <c r="M36" s="2" t="s">
        <v>485</v>
      </c>
      <c r="N36" s="3" t="s">
        <v>486</v>
      </c>
      <c r="P36" s="3" t="s">
        <v>70</v>
      </c>
      <c r="R36" s="3" t="s">
        <v>72</v>
      </c>
      <c r="S36" s="4">
        <v>3</v>
      </c>
      <c r="T36" s="4">
        <v>3</v>
      </c>
      <c r="U36" s="5" t="s">
        <v>487</v>
      </c>
      <c r="V36" s="5" t="s">
        <v>487</v>
      </c>
      <c r="W36" s="5" t="s">
        <v>74</v>
      </c>
      <c r="X36" s="5" t="s">
        <v>74</v>
      </c>
      <c r="Y36" s="4">
        <v>76</v>
      </c>
      <c r="Z36" s="4">
        <v>3</v>
      </c>
      <c r="AA36" s="4">
        <v>5</v>
      </c>
      <c r="AB36" s="4">
        <v>1</v>
      </c>
      <c r="AC36" s="4">
        <v>2</v>
      </c>
      <c r="AD36" s="4">
        <v>34</v>
      </c>
      <c r="AE36" s="4">
        <v>40</v>
      </c>
      <c r="AF36" s="4">
        <v>0</v>
      </c>
      <c r="AG36" s="4">
        <v>0</v>
      </c>
      <c r="AH36" s="4">
        <v>34</v>
      </c>
      <c r="AI36" s="4">
        <v>40</v>
      </c>
      <c r="AJ36" s="4">
        <v>1</v>
      </c>
      <c r="AK36" s="4">
        <v>1</v>
      </c>
      <c r="AL36" s="4">
        <v>28</v>
      </c>
      <c r="AM36" s="4">
        <v>30</v>
      </c>
      <c r="AN36" s="4">
        <v>0</v>
      </c>
      <c r="AO36" s="4">
        <v>0</v>
      </c>
      <c r="AP36" s="4">
        <v>1</v>
      </c>
      <c r="AQ36" s="4">
        <v>1</v>
      </c>
      <c r="AR36" s="3" t="s">
        <v>65</v>
      </c>
      <c r="AS36" s="3" t="s">
        <v>65</v>
      </c>
      <c r="AT36" s="3" t="s">
        <v>75</v>
      </c>
      <c r="AU36" s="6" t="str">
        <f>HYPERLINK("http://catalog.hathitrust.org/Record/004359822","HathiTrust Record")</f>
        <v>HathiTrust Record</v>
      </c>
      <c r="AV36" s="6" t="str">
        <f>HYPERLINK("http://mcgill.on.worldcat.org/oclc/59372662","Catalog Record")</f>
        <v>Catalog Record</v>
      </c>
      <c r="AW36" s="6" t="str">
        <f>HYPERLINK("http://www.worldcat.org/oclc/59372662","WorldCat Record")</f>
        <v>WorldCat Record</v>
      </c>
      <c r="AX36" s="3" t="s">
        <v>488</v>
      </c>
      <c r="AY36" s="3" t="s">
        <v>489</v>
      </c>
      <c r="AZ36" s="3" t="s">
        <v>490</v>
      </c>
      <c r="BA36" s="3" t="s">
        <v>490</v>
      </c>
      <c r="BB36" s="3" t="s">
        <v>491</v>
      </c>
      <c r="BC36" s="3" t="s">
        <v>80</v>
      </c>
      <c r="BD36" s="3" t="s">
        <v>81</v>
      </c>
      <c r="BE36" s="3" t="s">
        <v>492</v>
      </c>
      <c r="BF36" s="3" t="s">
        <v>491</v>
      </c>
      <c r="BG36" s="3" t="s">
        <v>493</v>
      </c>
    </row>
    <row r="37" spans="1:59" ht="58" x14ac:dyDescent="0.35">
      <c r="A37" s="2" t="s">
        <v>59</v>
      </c>
      <c r="B37" s="2" t="s">
        <v>60</v>
      </c>
      <c r="C37" s="2" t="s">
        <v>494</v>
      </c>
      <c r="D37" s="2" t="s">
        <v>495</v>
      </c>
      <c r="E37" s="2" t="s">
        <v>496</v>
      </c>
      <c r="G37" s="3" t="s">
        <v>65</v>
      </c>
      <c r="I37" s="3" t="s">
        <v>65</v>
      </c>
      <c r="J37" s="3" t="s">
        <v>65</v>
      </c>
      <c r="K37" s="3" t="s">
        <v>66</v>
      </c>
      <c r="L37" s="2" t="s">
        <v>497</v>
      </c>
      <c r="M37" s="2" t="s">
        <v>498</v>
      </c>
      <c r="N37" s="3" t="s">
        <v>499</v>
      </c>
      <c r="P37" s="3" t="s">
        <v>70</v>
      </c>
      <c r="R37" s="3" t="s">
        <v>72</v>
      </c>
      <c r="S37" s="4">
        <v>6</v>
      </c>
      <c r="T37" s="4">
        <v>6</v>
      </c>
      <c r="U37" s="5" t="s">
        <v>500</v>
      </c>
      <c r="V37" s="5" t="s">
        <v>500</v>
      </c>
      <c r="W37" s="5" t="s">
        <v>74</v>
      </c>
      <c r="X37" s="5" t="s">
        <v>74</v>
      </c>
      <c r="Y37" s="4">
        <v>261</v>
      </c>
      <c r="Z37" s="4">
        <v>14</v>
      </c>
      <c r="AA37" s="4">
        <v>14</v>
      </c>
      <c r="AB37" s="4">
        <v>1</v>
      </c>
      <c r="AC37" s="4">
        <v>1</v>
      </c>
      <c r="AD37" s="4">
        <v>86</v>
      </c>
      <c r="AE37" s="4">
        <v>92</v>
      </c>
      <c r="AF37" s="4">
        <v>0</v>
      </c>
      <c r="AG37" s="4">
        <v>0</v>
      </c>
      <c r="AH37" s="4">
        <v>78</v>
      </c>
      <c r="AI37" s="4">
        <v>84</v>
      </c>
      <c r="AJ37" s="4">
        <v>9</v>
      </c>
      <c r="AK37" s="4">
        <v>9</v>
      </c>
      <c r="AL37" s="4">
        <v>41</v>
      </c>
      <c r="AM37" s="4">
        <v>42</v>
      </c>
      <c r="AN37" s="4">
        <v>0</v>
      </c>
      <c r="AO37" s="4">
        <v>0</v>
      </c>
      <c r="AP37" s="4">
        <v>10</v>
      </c>
      <c r="AQ37" s="4">
        <v>10</v>
      </c>
      <c r="AR37" s="3" t="s">
        <v>65</v>
      </c>
      <c r="AS37" s="3" t="s">
        <v>65</v>
      </c>
      <c r="AT37" s="3" t="s">
        <v>75</v>
      </c>
      <c r="AU37" s="6" t="str">
        <f>HYPERLINK("http://catalog.hathitrust.org/Record/007152457","HathiTrust Record")</f>
        <v>HathiTrust Record</v>
      </c>
      <c r="AV37" s="6" t="str">
        <f>HYPERLINK("http://mcgill.on.worldcat.org/oclc/4195139","Catalog Record")</f>
        <v>Catalog Record</v>
      </c>
      <c r="AW37" s="6" t="str">
        <f>HYPERLINK("http://www.worldcat.org/oclc/4195139","WorldCat Record")</f>
        <v>WorldCat Record</v>
      </c>
      <c r="AX37" s="3" t="s">
        <v>501</v>
      </c>
      <c r="AY37" s="3" t="s">
        <v>502</v>
      </c>
      <c r="AZ37" s="3" t="s">
        <v>503</v>
      </c>
      <c r="BA37" s="3" t="s">
        <v>503</v>
      </c>
      <c r="BB37" s="3" t="s">
        <v>504</v>
      </c>
      <c r="BC37" s="3" t="s">
        <v>80</v>
      </c>
      <c r="BD37" s="3" t="s">
        <v>81</v>
      </c>
      <c r="BE37" s="3" t="s">
        <v>505</v>
      </c>
      <c r="BF37" s="3" t="s">
        <v>504</v>
      </c>
      <c r="BG37" s="3" t="s">
        <v>506</v>
      </c>
    </row>
    <row r="38" spans="1:59" ht="72.5" x14ac:dyDescent="0.35">
      <c r="A38" s="2" t="s">
        <v>59</v>
      </c>
      <c r="B38" s="2" t="s">
        <v>60</v>
      </c>
      <c r="C38" s="2" t="s">
        <v>507</v>
      </c>
      <c r="D38" s="2" t="s">
        <v>508</v>
      </c>
      <c r="E38" s="2" t="s">
        <v>509</v>
      </c>
      <c r="G38" s="3" t="s">
        <v>65</v>
      </c>
      <c r="I38" s="3" t="s">
        <v>65</v>
      </c>
      <c r="J38" s="3" t="s">
        <v>65</v>
      </c>
      <c r="K38" s="3" t="s">
        <v>66</v>
      </c>
      <c r="L38" s="2" t="s">
        <v>510</v>
      </c>
      <c r="M38" s="2" t="s">
        <v>511</v>
      </c>
      <c r="N38" s="3" t="s">
        <v>512</v>
      </c>
      <c r="P38" s="3" t="s">
        <v>70</v>
      </c>
      <c r="R38" s="3" t="s">
        <v>72</v>
      </c>
      <c r="S38" s="4">
        <v>6</v>
      </c>
      <c r="T38" s="4">
        <v>6</v>
      </c>
      <c r="U38" s="5" t="s">
        <v>513</v>
      </c>
      <c r="V38" s="5" t="s">
        <v>513</v>
      </c>
      <c r="W38" s="5" t="s">
        <v>74</v>
      </c>
      <c r="X38" s="5" t="s">
        <v>74</v>
      </c>
      <c r="Y38" s="4">
        <v>72</v>
      </c>
      <c r="Z38" s="4">
        <v>8</v>
      </c>
      <c r="AA38" s="4">
        <v>11</v>
      </c>
      <c r="AB38" s="4">
        <v>1</v>
      </c>
      <c r="AC38" s="4">
        <v>2</v>
      </c>
      <c r="AD38" s="4">
        <v>33</v>
      </c>
      <c r="AE38" s="4">
        <v>71</v>
      </c>
      <c r="AF38" s="4">
        <v>0</v>
      </c>
      <c r="AG38" s="4">
        <v>1</v>
      </c>
      <c r="AH38" s="4">
        <v>30</v>
      </c>
      <c r="AI38" s="4">
        <v>66</v>
      </c>
      <c r="AJ38" s="4">
        <v>6</v>
      </c>
      <c r="AK38" s="4">
        <v>7</v>
      </c>
      <c r="AL38" s="4">
        <v>18</v>
      </c>
      <c r="AM38" s="4">
        <v>41</v>
      </c>
      <c r="AN38" s="4">
        <v>0</v>
      </c>
      <c r="AO38" s="4">
        <v>0</v>
      </c>
      <c r="AP38" s="4">
        <v>6</v>
      </c>
      <c r="AQ38" s="4">
        <v>8</v>
      </c>
      <c r="AR38" s="3" t="s">
        <v>65</v>
      </c>
      <c r="AS38" s="3" t="s">
        <v>65</v>
      </c>
      <c r="AT38" s="3" t="s">
        <v>65</v>
      </c>
      <c r="AV38" s="6" t="str">
        <f>HYPERLINK("http://mcgill.on.worldcat.org/oclc/12477180","Catalog Record")</f>
        <v>Catalog Record</v>
      </c>
      <c r="AW38" s="6" t="str">
        <f>HYPERLINK("http://www.worldcat.org/oclc/12477180","WorldCat Record")</f>
        <v>WorldCat Record</v>
      </c>
      <c r="AX38" s="3" t="s">
        <v>514</v>
      </c>
      <c r="AY38" s="3" t="s">
        <v>515</v>
      </c>
      <c r="AZ38" s="3" t="s">
        <v>516</v>
      </c>
      <c r="BA38" s="3" t="s">
        <v>516</v>
      </c>
      <c r="BB38" s="3" t="s">
        <v>517</v>
      </c>
      <c r="BC38" s="3" t="s">
        <v>80</v>
      </c>
      <c r="BD38" s="3" t="s">
        <v>81</v>
      </c>
      <c r="BE38" s="3" t="s">
        <v>518</v>
      </c>
      <c r="BF38" s="3" t="s">
        <v>517</v>
      </c>
      <c r="BG38" s="3" t="s">
        <v>519</v>
      </c>
    </row>
    <row r="39" spans="1:59" ht="58" x14ac:dyDescent="0.35">
      <c r="A39" s="2" t="s">
        <v>59</v>
      </c>
      <c r="B39" s="2" t="s">
        <v>60</v>
      </c>
      <c r="C39" s="2" t="s">
        <v>520</v>
      </c>
      <c r="D39" s="2" t="s">
        <v>521</v>
      </c>
      <c r="E39" s="2" t="s">
        <v>522</v>
      </c>
      <c r="G39" s="3" t="s">
        <v>65</v>
      </c>
      <c r="I39" s="3" t="s">
        <v>65</v>
      </c>
      <c r="J39" s="3" t="s">
        <v>65</v>
      </c>
      <c r="K39" s="3" t="s">
        <v>66</v>
      </c>
      <c r="L39" s="2" t="s">
        <v>523</v>
      </c>
      <c r="M39" s="2" t="s">
        <v>524</v>
      </c>
      <c r="N39" s="3" t="s">
        <v>166</v>
      </c>
      <c r="P39" s="3" t="s">
        <v>70</v>
      </c>
      <c r="Q39" s="2" t="s">
        <v>525</v>
      </c>
      <c r="R39" s="3" t="s">
        <v>72</v>
      </c>
      <c r="S39" s="4">
        <v>13</v>
      </c>
      <c r="T39" s="4">
        <v>13</v>
      </c>
      <c r="U39" s="5" t="s">
        <v>526</v>
      </c>
      <c r="V39" s="5" t="s">
        <v>526</v>
      </c>
      <c r="W39" s="5" t="s">
        <v>74</v>
      </c>
      <c r="X39" s="5" t="s">
        <v>74</v>
      </c>
      <c r="Y39" s="4">
        <v>57</v>
      </c>
      <c r="Z39" s="4">
        <v>31</v>
      </c>
      <c r="AA39" s="4">
        <v>37</v>
      </c>
      <c r="AB39" s="4">
        <v>2</v>
      </c>
      <c r="AC39" s="4">
        <v>2</v>
      </c>
      <c r="AD39" s="4">
        <v>31</v>
      </c>
      <c r="AE39" s="4">
        <v>100</v>
      </c>
      <c r="AF39" s="4">
        <v>1</v>
      </c>
      <c r="AG39" s="4">
        <v>1</v>
      </c>
      <c r="AH39" s="4">
        <v>21</v>
      </c>
      <c r="AI39" s="4">
        <v>84</v>
      </c>
      <c r="AJ39" s="4">
        <v>16</v>
      </c>
      <c r="AK39" s="4">
        <v>17</v>
      </c>
      <c r="AL39" s="4">
        <v>7</v>
      </c>
      <c r="AM39" s="4">
        <v>46</v>
      </c>
      <c r="AN39" s="4">
        <v>0</v>
      </c>
      <c r="AO39" s="4">
        <v>0</v>
      </c>
      <c r="AP39" s="4">
        <v>19</v>
      </c>
      <c r="AQ39" s="4">
        <v>22</v>
      </c>
      <c r="AR39" s="3" t="s">
        <v>75</v>
      </c>
      <c r="AS39" s="3" t="s">
        <v>65</v>
      </c>
      <c r="AT39" s="3" t="s">
        <v>65</v>
      </c>
      <c r="AV39" s="6" t="str">
        <f>HYPERLINK("http://mcgill.on.worldcat.org/oclc/13498134","Catalog Record")</f>
        <v>Catalog Record</v>
      </c>
      <c r="AW39" s="6" t="str">
        <f>HYPERLINK("http://www.worldcat.org/oclc/13498134","WorldCat Record")</f>
        <v>WorldCat Record</v>
      </c>
      <c r="AX39" s="3" t="s">
        <v>527</v>
      </c>
      <c r="AY39" s="3" t="s">
        <v>528</v>
      </c>
      <c r="AZ39" s="3" t="s">
        <v>529</v>
      </c>
      <c r="BA39" s="3" t="s">
        <v>529</v>
      </c>
      <c r="BB39" s="3" t="s">
        <v>530</v>
      </c>
      <c r="BC39" s="3" t="s">
        <v>80</v>
      </c>
      <c r="BD39" s="3" t="s">
        <v>81</v>
      </c>
      <c r="BE39" s="3" t="s">
        <v>531</v>
      </c>
      <c r="BF39" s="3" t="s">
        <v>530</v>
      </c>
      <c r="BG39" s="3" t="s">
        <v>532</v>
      </c>
    </row>
    <row r="40" spans="1:59" ht="58" x14ac:dyDescent="0.35">
      <c r="A40" s="2" t="s">
        <v>59</v>
      </c>
      <c r="B40" s="2" t="s">
        <v>60</v>
      </c>
      <c r="C40" s="2" t="s">
        <v>533</v>
      </c>
      <c r="D40" s="2" t="s">
        <v>534</v>
      </c>
      <c r="E40" s="2" t="s">
        <v>535</v>
      </c>
      <c r="G40" s="3" t="s">
        <v>65</v>
      </c>
      <c r="I40" s="3" t="s">
        <v>65</v>
      </c>
      <c r="J40" s="3" t="s">
        <v>65</v>
      </c>
      <c r="K40" s="3" t="s">
        <v>66</v>
      </c>
      <c r="L40" s="2" t="s">
        <v>523</v>
      </c>
      <c r="M40" s="2" t="s">
        <v>536</v>
      </c>
      <c r="N40" s="3" t="s">
        <v>154</v>
      </c>
      <c r="P40" s="3" t="s">
        <v>70</v>
      </c>
      <c r="R40" s="3" t="s">
        <v>72</v>
      </c>
      <c r="S40" s="4">
        <v>17</v>
      </c>
      <c r="T40" s="4">
        <v>17</v>
      </c>
      <c r="U40" s="5" t="s">
        <v>414</v>
      </c>
      <c r="V40" s="5" t="s">
        <v>414</v>
      </c>
      <c r="W40" s="5" t="s">
        <v>74</v>
      </c>
      <c r="X40" s="5" t="s">
        <v>74</v>
      </c>
      <c r="Y40" s="4">
        <v>64</v>
      </c>
      <c r="Z40" s="4">
        <v>36</v>
      </c>
      <c r="AA40" s="4">
        <v>36</v>
      </c>
      <c r="AB40" s="4">
        <v>1</v>
      </c>
      <c r="AC40" s="4">
        <v>1</v>
      </c>
      <c r="AD40" s="4">
        <v>35</v>
      </c>
      <c r="AE40" s="4">
        <v>35</v>
      </c>
      <c r="AF40" s="4">
        <v>0</v>
      </c>
      <c r="AG40" s="4">
        <v>0</v>
      </c>
      <c r="AH40" s="4">
        <v>24</v>
      </c>
      <c r="AI40" s="4">
        <v>24</v>
      </c>
      <c r="AJ40" s="4">
        <v>17</v>
      </c>
      <c r="AK40" s="4">
        <v>17</v>
      </c>
      <c r="AL40" s="4">
        <v>10</v>
      </c>
      <c r="AM40" s="4">
        <v>10</v>
      </c>
      <c r="AN40" s="4">
        <v>0</v>
      </c>
      <c r="AO40" s="4">
        <v>0</v>
      </c>
      <c r="AP40" s="4">
        <v>20</v>
      </c>
      <c r="AQ40" s="4">
        <v>20</v>
      </c>
      <c r="AR40" s="3" t="s">
        <v>75</v>
      </c>
      <c r="AS40" s="3" t="s">
        <v>65</v>
      </c>
      <c r="AT40" s="3" t="s">
        <v>75</v>
      </c>
      <c r="AU40" s="6" t="str">
        <f>HYPERLINK("http://catalog.hathitrust.org/Record/001952190","HathiTrust Record")</f>
        <v>HathiTrust Record</v>
      </c>
      <c r="AV40" s="6" t="str">
        <f>HYPERLINK("http://mcgill.on.worldcat.org/oclc/19974723","Catalog Record")</f>
        <v>Catalog Record</v>
      </c>
      <c r="AW40" s="6" t="str">
        <f>HYPERLINK("http://www.worldcat.org/oclc/19974723","WorldCat Record")</f>
        <v>WorldCat Record</v>
      </c>
      <c r="AX40" s="3" t="s">
        <v>537</v>
      </c>
      <c r="AY40" s="3" t="s">
        <v>538</v>
      </c>
      <c r="AZ40" s="3" t="s">
        <v>539</v>
      </c>
      <c r="BA40" s="3" t="s">
        <v>539</v>
      </c>
      <c r="BB40" s="3" t="s">
        <v>540</v>
      </c>
      <c r="BC40" s="3" t="s">
        <v>80</v>
      </c>
      <c r="BD40" s="3" t="s">
        <v>81</v>
      </c>
      <c r="BE40" s="3" t="s">
        <v>541</v>
      </c>
      <c r="BF40" s="3" t="s">
        <v>540</v>
      </c>
      <c r="BG40" s="3" t="s">
        <v>542</v>
      </c>
    </row>
    <row r="41" spans="1:59" ht="58" x14ac:dyDescent="0.35">
      <c r="A41" s="2" t="s">
        <v>59</v>
      </c>
      <c r="B41" s="2" t="s">
        <v>60</v>
      </c>
      <c r="C41" s="2" t="s">
        <v>543</v>
      </c>
      <c r="D41" s="2" t="s">
        <v>544</v>
      </c>
      <c r="E41" s="2" t="s">
        <v>545</v>
      </c>
      <c r="G41" s="3" t="s">
        <v>65</v>
      </c>
      <c r="I41" s="3" t="s">
        <v>65</v>
      </c>
      <c r="J41" s="3" t="s">
        <v>65</v>
      </c>
      <c r="K41" s="3" t="s">
        <v>66</v>
      </c>
      <c r="L41" s="2" t="s">
        <v>546</v>
      </c>
      <c r="M41" s="2" t="s">
        <v>547</v>
      </c>
      <c r="N41" s="3" t="s">
        <v>548</v>
      </c>
      <c r="O41" s="2" t="s">
        <v>549</v>
      </c>
      <c r="P41" s="3" t="s">
        <v>70</v>
      </c>
      <c r="R41" s="3" t="s">
        <v>72</v>
      </c>
      <c r="S41" s="4">
        <v>2</v>
      </c>
      <c r="T41" s="4">
        <v>2</v>
      </c>
      <c r="U41" s="5" t="s">
        <v>550</v>
      </c>
      <c r="V41" s="5" t="s">
        <v>550</v>
      </c>
      <c r="W41" s="5" t="s">
        <v>74</v>
      </c>
      <c r="X41" s="5" t="s">
        <v>74</v>
      </c>
      <c r="Y41" s="4">
        <v>239</v>
      </c>
      <c r="Z41" s="4">
        <v>17</v>
      </c>
      <c r="AA41" s="4">
        <v>17</v>
      </c>
      <c r="AB41" s="4">
        <v>2</v>
      </c>
      <c r="AC41" s="4">
        <v>2</v>
      </c>
      <c r="AD41" s="4">
        <v>71</v>
      </c>
      <c r="AE41" s="4">
        <v>71</v>
      </c>
      <c r="AF41" s="4">
        <v>1</v>
      </c>
      <c r="AG41" s="4">
        <v>1</v>
      </c>
      <c r="AH41" s="4">
        <v>61</v>
      </c>
      <c r="AI41" s="4">
        <v>61</v>
      </c>
      <c r="AJ41" s="4">
        <v>10</v>
      </c>
      <c r="AK41" s="4">
        <v>10</v>
      </c>
      <c r="AL41" s="4">
        <v>38</v>
      </c>
      <c r="AM41" s="4">
        <v>38</v>
      </c>
      <c r="AN41" s="4">
        <v>0</v>
      </c>
      <c r="AO41" s="4">
        <v>0</v>
      </c>
      <c r="AP41" s="4">
        <v>13</v>
      </c>
      <c r="AQ41" s="4">
        <v>13</v>
      </c>
      <c r="AR41" s="3" t="s">
        <v>65</v>
      </c>
      <c r="AS41" s="3" t="s">
        <v>65</v>
      </c>
      <c r="AT41" s="3" t="s">
        <v>75</v>
      </c>
      <c r="AU41" s="6" t="str">
        <f>HYPERLINK("http://catalog.hathitrust.org/Record/000981564","HathiTrust Record")</f>
        <v>HathiTrust Record</v>
      </c>
      <c r="AV41" s="6" t="str">
        <f>HYPERLINK("http://mcgill.on.worldcat.org/oclc/66136","Catalog Record")</f>
        <v>Catalog Record</v>
      </c>
      <c r="AW41" s="6" t="str">
        <f>HYPERLINK("http://www.worldcat.org/oclc/66136","WorldCat Record")</f>
        <v>WorldCat Record</v>
      </c>
      <c r="AX41" s="3" t="s">
        <v>551</v>
      </c>
      <c r="AY41" s="3" t="s">
        <v>552</v>
      </c>
      <c r="AZ41" s="3" t="s">
        <v>553</v>
      </c>
      <c r="BA41" s="3" t="s">
        <v>553</v>
      </c>
      <c r="BB41" s="3" t="s">
        <v>554</v>
      </c>
      <c r="BC41" s="3" t="s">
        <v>80</v>
      </c>
      <c r="BD41" s="3" t="s">
        <v>81</v>
      </c>
      <c r="BF41" s="3" t="s">
        <v>554</v>
      </c>
      <c r="BG41" s="3" t="s">
        <v>555</v>
      </c>
    </row>
    <row r="42" spans="1:59" ht="58" x14ac:dyDescent="0.35">
      <c r="A42" s="2" t="s">
        <v>59</v>
      </c>
      <c r="B42" s="2" t="s">
        <v>60</v>
      </c>
      <c r="C42" s="2" t="s">
        <v>556</v>
      </c>
      <c r="D42" s="2" t="s">
        <v>557</v>
      </c>
      <c r="E42" s="2" t="s">
        <v>558</v>
      </c>
      <c r="G42" s="3" t="s">
        <v>65</v>
      </c>
      <c r="I42" s="3" t="s">
        <v>65</v>
      </c>
      <c r="J42" s="3" t="s">
        <v>65</v>
      </c>
      <c r="K42" s="3" t="s">
        <v>66</v>
      </c>
      <c r="L42" s="2" t="s">
        <v>559</v>
      </c>
      <c r="M42" s="2" t="s">
        <v>560</v>
      </c>
      <c r="N42" s="3" t="s">
        <v>561</v>
      </c>
      <c r="P42" s="3" t="s">
        <v>70</v>
      </c>
      <c r="Q42" s="2" t="s">
        <v>562</v>
      </c>
      <c r="R42" s="3" t="s">
        <v>72</v>
      </c>
      <c r="S42" s="4">
        <v>3</v>
      </c>
      <c r="T42" s="4">
        <v>3</v>
      </c>
      <c r="U42" s="5" t="s">
        <v>563</v>
      </c>
      <c r="V42" s="5" t="s">
        <v>563</v>
      </c>
      <c r="W42" s="5" t="s">
        <v>74</v>
      </c>
      <c r="X42" s="5" t="s">
        <v>74</v>
      </c>
      <c r="Y42" s="4">
        <v>75</v>
      </c>
      <c r="Z42" s="4">
        <v>30</v>
      </c>
      <c r="AA42" s="4">
        <v>39</v>
      </c>
      <c r="AB42" s="4">
        <v>2</v>
      </c>
      <c r="AC42" s="4">
        <v>3</v>
      </c>
      <c r="AD42" s="4">
        <v>42</v>
      </c>
      <c r="AE42" s="4">
        <v>58</v>
      </c>
      <c r="AF42" s="4">
        <v>1</v>
      </c>
      <c r="AG42" s="4">
        <v>2</v>
      </c>
      <c r="AH42" s="4">
        <v>31</v>
      </c>
      <c r="AI42" s="4">
        <v>40</v>
      </c>
      <c r="AJ42" s="4">
        <v>15</v>
      </c>
      <c r="AK42" s="4">
        <v>20</v>
      </c>
      <c r="AL42" s="4">
        <v>15</v>
      </c>
      <c r="AM42" s="4">
        <v>20</v>
      </c>
      <c r="AN42" s="4">
        <v>0</v>
      </c>
      <c r="AO42" s="4">
        <v>0</v>
      </c>
      <c r="AP42" s="4">
        <v>19</v>
      </c>
      <c r="AQ42" s="4">
        <v>27</v>
      </c>
      <c r="AR42" s="3" t="s">
        <v>75</v>
      </c>
      <c r="AS42" s="3" t="s">
        <v>65</v>
      </c>
      <c r="AT42" s="3" t="s">
        <v>65</v>
      </c>
      <c r="AV42" s="6" t="str">
        <f>HYPERLINK("http://mcgill.on.worldcat.org/oclc/3390649","Catalog Record")</f>
        <v>Catalog Record</v>
      </c>
      <c r="AW42" s="6" t="str">
        <f>HYPERLINK("http://www.worldcat.org/oclc/3390649","WorldCat Record")</f>
        <v>WorldCat Record</v>
      </c>
      <c r="AX42" s="3" t="s">
        <v>564</v>
      </c>
      <c r="AY42" s="3" t="s">
        <v>565</v>
      </c>
      <c r="AZ42" s="3" t="s">
        <v>566</v>
      </c>
      <c r="BA42" s="3" t="s">
        <v>566</v>
      </c>
      <c r="BB42" s="3" t="s">
        <v>567</v>
      </c>
      <c r="BC42" s="3" t="s">
        <v>80</v>
      </c>
      <c r="BD42" s="3" t="s">
        <v>81</v>
      </c>
      <c r="BE42" s="3" t="s">
        <v>568</v>
      </c>
      <c r="BF42" s="3" t="s">
        <v>567</v>
      </c>
      <c r="BG42" s="3" t="s">
        <v>569</v>
      </c>
    </row>
    <row r="43" spans="1:59" ht="58" x14ac:dyDescent="0.35">
      <c r="A43" s="2" t="s">
        <v>59</v>
      </c>
      <c r="B43" s="2" t="s">
        <v>60</v>
      </c>
      <c r="C43" s="2" t="s">
        <v>570</v>
      </c>
      <c r="D43" s="2" t="s">
        <v>571</v>
      </c>
      <c r="E43" s="2" t="s">
        <v>572</v>
      </c>
      <c r="G43" s="3" t="s">
        <v>65</v>
      </c>
      <c r="I43" s="3" t="s">
        <v>65</v>
      </c>
      <c r="J43" s="3" t="s">
        <v>65</v>
      </c>
      <c r="K43" s="3" t="s">
        <v>66</v>
      </c>
      <c r="L43" s="2" t="s">
        <v>573</v>
      </c>
      <c r="M43" s="2" t="s">
        <v>574</v>
      </c>
      <c r="N43" s="3" t="s">
        <v>575</v>
      </c>
      <c r="P43" s="3" t="s">
        <v>70</v>
      </c>
      <c r="Q43" s="2" t="s">
        <v>576</v>
      </c>
      <c r="R43" s="3" t="s">
        <v>72</v>
      </c>
      <c r="S43" s="4">
        <v>3</v>
      </c>
      <c r="T43" s="4">
        <v>3</v>
      </c>
      <c r="U43" s="5" t="s">
        <v>414</v>
      </c>
      <c r="V43" s="5" t="s">
        <v>414</v>
      </c>
      <c r="W43" s="5" t="s">
        <v>74</v>
      </c>
      <c r="X43" s="5" t="s">
        <v>74</v>
      </c>
      <c r="Y43" s="4">
        <v>59</v>
      </c>
      <c r="Z43" s="4">
        <v>2</v>
      </c>
      <c r="AA43" s="4">
        <v>14</v>
      </c>
      <c r="AB43" s="4">
        <v>1</v>
      </c>
      <c r="AC43" s="4">
        <v>8</v>
      </c>
      <c r="AD43" s="4">
        <v>25</v>
      </c>
      <c r="AE43" s="4">
        <v>61</v>
      </c>
      <c r="AF43" s="4">
        <v>0</v>
      </c>
      <c r="AG43" s="4">
        <v>4</v>
      </c>
      <c r="AH43" s="4">
        <v>23</v>
      </c>
      <c r="AI43" s="4">
        <v>51</v>
      </c>
      <c r="AJ43" s="4">
        <v>1</v>
      </c>
      <c r="AK43" s="4">
        <v>4</v>
      </c>
      <c r="AL43" s="4">
        <v>15</v>
      </c>
      <c r="AM43" s="4">
        <v>34</v>
      </c>
      <c r="AN43" s="4">
        <v>0</v>
      </c>
      <c r="AO43" s="4">
        <v>2</v>
      </c>
      <c r="AP43" s="4">
        <v>1</v>
      </c>
      <c r="AQ43" s="4">
        <v>7</v>
      </c>
      <c r="AR43" s="3" t="s">
        <v>65</v>
      </c>
      <c r="AS43" s="3" t="s">
        <v>75</v>
      </c>
      <c r="AT43" s="3" t="s">
        <v>65</v>
      </c>
      <c r="AU43" s="6" t="str">
        <f>HYPERLINK("http://catalog.hathitrust.org/Record/100512391","HathiTrust Record")</f>
        <v>HathiTrust Record</v>
      </c>
      <c r="AV43" s="6" t="str">
        <f>HYPERLINK("http://mcgill.on.worldcat.org/oclc/2773240","Catalog Record")</f>
        <v>Catalog Record</v>
      </c>
      <c r="AW43" s="6" t="str">
        <f>HYPERLINK("http://www.worldcat.org/oclc/2773240","WorldCat Record")</f>
        <v>WorldCat Record</v>
      </c>
      <c r="AX43" s="3" t="s">
        <v>577</v>
      </c>
      <c r="AY43" s="3" t="s">
        <v>578</v>
      </c>
      <c r="AZ43" s="3" t="s">
        <v>579</v>
      </c>
      <c r="BA43" s="3" t="s">
        <v>579</v>
      </c>
      <c r="BB43" s="3" t="s">
        <v>580</v>
      </c>
      <c r="BC43" s="3" t="s">
        <v>80</v>
      </c>
      <c r="BD43" s="3" t="s">
        <v>81</v>
      </c>
      <c r="BF43" s="3" t="s">
        <v>580</v>
      </c>
      <c r="BG43" s="3" t="s">
        <v>581</v>
      </c>
    </row>
    <row r="44" spans="1:59" ht="58" x14ac:dyDescent="0.35">
      <c r="A44" s="2" t="s">
        <v>59</v>
      </c>
      <c r="B44" s="2" t="s">
        <v>60</v>
      </c>
      <c r="C44" s="2" t="s">
        <v>582</v>
      </c>
      <c r="D44" s="2" t="s">
        <v>583</v>
      </c>
      <c r="E44" s="2" t="s">
        <v>584</v>
      </c>
      <c r="G44" s="3" t="s">
        <v>65</v>
      </c>
      <c r="I44" s="3" t="s">
        <v>65</v>
      </c>
      <c r="J44" s="3" t="s">
        <v>65</v>
      </c>
      <c r="K44" s="3" t="s">
        <v>66</v>
      </c>
      <c r="L44" s="2" t="s">
        <v>585</v>
      </c>
      <c r="M44" s="2" t="s">
        <v>586</v>
      </c>
      <c r="N44" s="3" t="s">
        <v>285</v>
      </c>
      <c r="P44" s="3" t="s">
        <v>70</v>
      </c>
      <c r="Q44" s="2" t="s">
        <v>587</v>
      </c>
      <c r="R44" s="3" t="s">
        <v>72</v>
      </c>
      <c r="S44" s="4">
        <v>8</v>
      </c>
      <c r="T44" s="4">
        <v>8</v>
      </c>
      <c r="U44" s="5" t="s">
        <v>588</v>
      </c>
      <c r="V44" s="5" t="s">
        <v>588</v>
      </c>
      <c r="W44" s="5" t="s">
        <v>74</v>
      </c>
      <c r="X44" s="5" t="s">
        <v>74</v>
      </c>
      <c r="Y44" s="4">
        <v>111</v>
      </c>
      <c r="Z44" s="4">
        <v>7</v>
      </c>
      <c r="AA44" s="4">
        <v>7</v>
      </c>
      <c r="AB44" s="4">
        <v>2</v>
      </c>
      <c r="AC44" s="4">
        <v>2</v>
      </c>
      <c r="AD44" s="4">
        <v>56</v>
      </c>
      <c r="AE44" s="4">
        <v>56</v>
      </c>
      <c r="AF44" s="4">
        <v>1</v>
      </c>
      <c r="AG44" s="4">
        <v>1</v>
      </c>
      <c r="AH44" s="4">
        <v>52</v>
      </c>
      <c r="AI44" s="4">
        <v>52</v>
      </c>
      <c r="AJ44" s="4">
        <v>4</v>
      </c>
      <c r="AK44" s="4">
        <v>4</v>
      </c>
      <c r="AL44" s="4">
        <v>37</v>
      </c>
      <c r="AM44" s="4">
        <v>37</v>
      </c>
      <c r="AN44" s="4">
        <v>0</v>
      </c>
      <c r="AO44" s="4">
        <v>0</v>
      </c>
      <c r="AP44" s="4">
        <v>5</v>
      </c>
      <c r="AQ44" s="4">
        <v>5</v>
      </c>
      <c r="AR44" s="3" t="s">
        <v>65</v>
      </c>
      <c r="AS44" s="3" t="s">
        <v>65</v>
      </c>
      <c r="AT44" s="3" t="s">
        <v>75</v>
      </c>
      <c r="AU44" s="6" t="str">
        <f>HYPERLINK("http://catalog.hathitrust.org/Record/002437161","HathiTrust Record")</f>
        <v>HathiTrust Record</v>
      </c>
      <c r="AV44" s="6" t="str">
        <f>HYPERLINK("http://mcgill.on.worldcat.org/oclc/800420","Catalog Record")</f>
        <v>Catalog Record</v>
      </c>
      <c r="AW44" s="6" t="str">
        <f>HYPERLINK("http://www.worldcat.org/oclc/800420","WorldCat Record")</f>
        <v>WorldCat Record</v>
      </c>
      <c r="AX44" s="3" t="s">
        <v>589</v>
      </c>
      <c r="AY44" s="3" t="s">
        <v>590</v>
      </c>
      <c r="AZ44" s="3" t="s">
        <v>591</v>
      </c>
      <c r="BA44" s="3" t="s">
        <v>591</v>
      </c>
      <c r="BB44" s="3" t="s">
        <v>592</v>
      </c>
      <c r="BC44" s="3" t="s">
        <v>80</v>
      </c>
      <c r="BD44" s="3" t="s">
        <v>81</v>
      </c>
      <c r="BF44" s="3" t="s">
        <v>592</v>
      </c>
      <c r="BG44" s="3" t="s">
        <v>593</v>
      </c>
    </row>
    <row r="45" spans="1:59" ht="58" x14ac:dyDescent="0.35">
      <c r="A45" s="2" t="s">
        <v>59</v>
      </c>
      <c r="B45" s="2" t="s">
        <v>60</v>
      </c>
      <c r="C45" s="2" t="s">
        <v>594</v>
      </c>
      <c r="D45" s="2" t="s">
        <v>595</v>
      </c>
      <c r="E45" s="2" t="s">
        <v>596</v>
      </c>
      <c r="G45" s="3" t="s">
        <v>65</v>
      </c>
      <c r="I45" s="3" t="s">
        <v>65</v>
      </c>
      <c r="J45" s="3" t="s">
        <v>65</v>
      </c>
      <c r="K45" s="3" t="s">
        <v>66</v>
      </c>
      <c r="L45" s="2" t="s">
        <v>597</v>
      </c>
      <c r="M45" s="2" t="s">
        <v>598</v>
      </c>
      <c r="N45" s="3" t="s">
        <v>599</v>
      </c>
      <c r="P45" s="3" t="s">
        <v>600</v>
      </c>
      <c r="Q45" s="2" t="s">
        <v>601</v>
      </c>
      <c r="R45" s="3" t="s">
        <v>72</v>
      </c>
      <c r="S45" s="4">
        <v>1</v>
      </c>
      <c r="T45" s="4">
        <v>1</v>
      </c>
      <c r="U45" s="5" t="s">
        <v>602</v>
      </c>
      <c r="V45" s="5" t="s">
        <v>602</v>
      </c>
      <c r="W45" s="5" t="s">
        <v>74</v>
      </c>
      <c r="X45" s="5" t="s">
        <v>74</v>
      </c>
      <c r="Y45" s="4">
        <v>2</v>
      </c>
      <c r="Z45" s="4">
        <v>1</v>
      </c>
      <c r="AA45" s="4">
        <v>1</v>
      </c>
      <c r="AB45" s="4">
        <v>1</v>
      </c>
      <c r="AC45" s="4">
        <v>1</v>
      </c>
      <c r="AD45" s="4">
        <v>1</v>
      </c>
      <c r="AE45" s="4">
        <v>1</v>
      </c>
      <c r="AF45" s="4">
        <v>0</v>
      </c>
      <c r="AG45" s="4">
        <v>0</v>
      </c>
      <c r="AH45" s="4">
        <v>1</v>
      </c>
      <c r="AI45" s="4">
        <v>1</v>
      </c>
      <c r="AJ45" s="4">
        <v>0</v>
      </c>
      <c r="AK45" s="4">
        <v>0</v>
      </c>
      <c r="AL45" s="4">
        <v>1</v>
      </c>
      <c r="AM45" s="4">
        <v>1</v>
      </c>
      <c r="AN45" s="4">
        <v>0</v>
      </c>
      <c r="AO45" s="4">
        <v>0</v>
      </c>
      <c r="AP45" s="4">
        <v>0</v>
      </c>
      <c r="AQ45" s="4">
        <v>0</v>
      </c>
      <c r="AR45" s="3" t="s">
        <v>65</v>
      </c>
      <c r="AS45" s="3" t="s">
        <v>65</v>
      </c>
      <c r="AT45" s="3" t="s">
        <v>65</v>
      </c>
      <c r="AV45" s="6" t="str">
        <f>HYPERLINK("http://mcgill.on.worldcat.org/oclc/61538407","Catalog Record")</f>
        <v>Catalog Record</v>
      </c>
      <c r="AW45" s="6" t="str">
        <f>HYPERLINK("http://www.worldcat.org/oclc/61538407","WorldCat Record")</f>
        <v>WorldCat Record</v>
      </c>
      <c r="AX45" s="3" t="s">
        <v>603</v>
      </c>
      <c r="AY45" s="3" t="s">
        <v>604</v>
      </c>
      <c r="AZ45" s="3" t="s">
        <v>605</v>
      </c>
      <c r="BA45" s="3" t="s">
        <v>605</v>
      </c>
      <c r="BB45" s="3" t="s">
        <v>606</v>
      </c>
      <c r="BC45" s="3" t="s">
        <v>80</v>
      </c>
      <c r="BD45" s="3" t="s">
        <v>81</v>
      </c>
      <c r="BF45" s="3" t="s">
        <v>606</v>
      </c>
      <c r="BG45" s="3" t="s">
        <v>607</v>
      </c>
    </row>
    <row r="46" spans="1:59" ht="58" x14ac:dyDescent="0.35">
      <c r="A46" s="2" t="s">
        <v>59</v>
      </c>
      <c r="B46" s="2" t="s">
        <v>60</v>
      </c>
      <c r="C46" s="2" t="s">
        <v>608</v>
      </c>
      <c r="D46" s="2" t="s">
        <v>609</v>
      </c>
      <c r="E46" s="2" t="s">
        <v>610</v>
      </c>
      <c r="G46" s="3" t="s">
        <v>65</v>
      </c>
      <c r="I46" s="3" t="s">
        <v>65</v>
      </c>
      <c r="J46" s="3" t="s">
        <v>65</v>
      </c>
      <c r="K46" s="3" t="s">
        <v>66</v>
      </c>
      <c r="L46" s="2" t="s">
        <v>611</v>
      </c>
      <c r="M46" s="2" t="s">
        <v>612</v>
      </c>
      <c r="N46" s="3" t="s">
        <v>613</v>
      </c>
      <c r="P46" s="3" t="s">
        <v>70</v>
      </c>
      <c r="R46" s="3" t="s">
        <v>72</v>
      </c>
      <c r="S46" s="4">
        <v>3</v>
      </c>
      <c r="T46" s="4">
        <v>3</v>
      </c>
      <c r="U46" s="5" t="s">
        <v>614</v>
      </c>
      <c r="V46" s="5" t="s">
        <v>614</v>
      </c>
      <c r="W46" s="5" t="s">
        <v>74</v>
      </c>
      <c r="X46" s="5" t="s">
        <v>74</v>
      </c>
      <c r="Y46" s="4">
        <v>198</v>
      </c>
      <c r="Z46" s="4">
        <v>10</v>
      </c>
      <c r="AA46" s="4">
        <v>12</v>
      </c>
      <c r="AB46" s="4">
        <v>1</v>
      </c>
      <c r="AC46" s="4">
        <v>3</v>
      </c>
      <c r="AD46" s="4">
        <v>52</v>
      </c>
      <c r="AE46" s="4">
        <v>52</v>
      </c>
      <c r="AF46" s="4">
        <v>0</v>
      </c>
      <c r="AG46" s="4">
        <v>0</v>
      </c>
      <c r="AH46" s="4">
        <v>47</v>
      </c>
      <c r="AI46" s="4">
        <v>47</v>
      </c>
      <c r="AJ46" s="4">
        <v>5</v>
      </c>
      <c r="AK46" s="4">
        <v>5</v>
      </c>
      <c r="AL46" s="4">
        <v>33</v>
      </c>
      <c r="AM46" s="4">
        <v>33</v>
      </c>
      <c r="AN46" s="4">
        <v>0</v>
      </c>
      <c r="AO46" s="4">
        <v>0</v>
      </c>
      <c r="AP46" s="4">
        <v>6</v>
      </c>
      <c r="AQ46" s="4">
        <v>6</v>
      </c>
      <c r="AR46" s="3" t="s">
        <v>65</v>
      </c>
      <c r="AS46" s="3" t="s">
        <v>65</v>
      </c>
      <c r="AT46" s="3" t="s">
        <v>65</v>
      </c>
      <c r="AV46" s="6" t="str">
        <f>HYPERLINK("http://mcgill.on.worldcat.org/oclc/156891493","Catalog Record")</f>
        <v>Catalog Record</v>
      </c>
      <c r="AW46" s="6" t="str">
        <f>HYPERLINK("http://www.worldcat.org/oclc/156891493","WorldCat Record")</f>
        <v>WorldCat Record</v>
      </c>
      <c r="AX46" s="3" t="s">
        <v>615</v>
      </c>
      <c r="AY46" s="3" t="s">
        <v>616</v>
      </c>
      <c r="AZ46" s="3" t="s">
        <v>617</v>
      </c>
      <c r="BA46" s="3" t="s">
        <v>617</v>
      </c>
      <c r="BB46" s="3" t="s">
        <v>618</v>
      </c>
      <c r="BC46" s="3" t="s">
        <v>80</v>
      </c>
      <c r="BD46" s="3" t="s">
        <v>81</v>
      </c>
      <c r="BE46" s="3" t="s">
        <v>619</v>
      </c>
      <c r="BF46" s="3" t="s">
        <v>618</v>
      </c>
      <c r="BG46" s="3" t="s">
        <v>620</v>
      </c>
    </row>
    <row r="47" spans="1:59" ht="58" x14ac:dyDescent="0.35">
      <c r="A47" s="2" t="s">
        <v>59</v>
      </c>
      <c r="B47" s="2" t="s">
        <v>60</v>
      </c>
      <c r="C47" s="2" t="s">
        <v>621</v>
      </c>
      <c r="D47" s="2" t="s">
        <v>622</v>
      </c>
      <c r="E47" s="2" t="s">
        <v>623</v>
      </c>
      <c r="G47" s="3" t="s">
        <v>65</v>
      </c>
      <c r="I47" s="3" t="s">
        <v>65</v>
      </c>
      <c r="J47" s="3" t="s">
        <v>65</v>
      </c>
      <c r="K47" s="3" t="s">
        <v>66</v>
      </c>
      <c r="L47" s="2" t="s">
        <v>624</v>
      </c>
      <c r="M47" s="2" t="s">
        <v>625</v>
      </c>
      <c r="N47" s="3" t="s">
        <v>204</v>
      </c>
      <c r="P47" s="3" t="s">
        <v>70</v>
      </c>
      <c r="R47" s="3" t="s">
        <v>72</v>
      </c>
      <c r="S47" s="4">
        <v>7</v>
      </c>
      <c r="T47" s="4">
        <v>7</v>
      </c>
      <c r="U47" s="5" t="s">
        <v>626</v>
      </c>
      <c r="V47" s="5" t="s">
        <v>626</v>
      </c>
      <c r="W47" s="5" t="s">
        <v>74</v>
      </c>
      <c r="X47" s="5" t="s">
        <v>74</v>
      </c>
      <c r="Y47" s="4">
        <v>57</v>
      </c>
      <c r="Z47" s="4">
        <v>1</v>
      </c>
      <c r="AA47" s="4">
        <v>8</v>
      </c>
      <c r="AB47" s="4">
        <v>1</v>
      </c>
      <c r="AC47" s="4">
        <v>2</v>
      </c>
      <c r="AD47" s="4">
        <v>24</v>
      </c>
      <c r="AE47" s="4">
        <v>63</v>
      </c>
      <c r="AF47" s="4">
        <v>0</v>
      </c>
      <c r="AG47" s="4">
        <v>1</v>
      </c>
      <c r="AH47" s="4">
        <v>23</v>
      </c>
      <c r="AI47" s="4">
        <v>59</v>
      </c>
      <c r="AJ47" s="4">
        <v>0</v>
      </c>
      <c r="AK47" s="4">
        <v>5</v>
      </c>
      <c r="AL47" s="4">
        <v>11</v>
      </c>
      <c r="AM47" s="4">
        <v>37</v>
      </c>
      <c r="AN47" s="4">
        <v>0</v>
      </c>
      <c r="AO47" s="4">
        <v>0</v>
      </c>
      <c r="AP47" s="4">
        <v>0</v>
      </c>
      <c r="AQ47" s="4">
        <v>6</v>
      </c>
      <c r="AR47" s="3" t="s">
        <v>65</v>
      </c>
      <c r="AS47" s="3" t="s">
        <v>65</v>
      </c>
      <c r="AT47" s="3" t="s">
        <v>75</v>
      </c>
      <c r="AU47" s="6" t="str">
        <f>HYPERLINK("http://catalog.hathitrust.org/Record/000981579","HathiTrust Record")</f>
        <v>HathiTrust Record</v>
      </c>
      <c r="AV47" s="6" t="str">
        <f>HYPERLINK("http://mcgill.on.worldcat.org/oclc/1303361","Catalog Record")</f>
        <v>Catalog Record</v>
      </c>
      <c r="AW47" s="6" t="str">
        <f>HYPERLINK("http://www.worldcat.org/oclc/1303361","WorldCat Record")</f>
        <v>WorldCat Record</v>
      </c>
      <c r="AX47" s="3" t="s">
        <v>627</v>
      </c>
      <c r="AY47" s="3" t="s">
        <v>628</v>
      </c>
      <c r="AZ47" s="3" t="s">
        <v>629</v>
      </c>
      <c r="BA47" s="3" t="s">
        <v>629</v>
      </c>
      <c r="BB47" s="3" t="s">
        <v>630</v>
      </c>
      <c r="BC47" s="3" t="s">
        <v>80</v>
      </c>
      <c r="BD47" s="3" t="s">
        <v>81</v>
      </c>
      <c r="BF47" s="3" t="s">
        <v>630</v>
      </c>
      <c r="BG47" s="3" t="s">
        <v>631</v>
      </c>
    </row>
    <row r="48" spans="1:59" ht="72.5" x14ac:dyDescent="0.35">
      <c r="A48" s="2" t="s">
        <v>59</v>
      </c>
      <c r="B48" s="2" t="s">
        <v>60</v>
      </c>
      <c r="C48" s="2" t="s">
        <v>632</v>
      </c>
      <c r="D48" s="2" t="s">
        <v>633</v>
      </c>
      <c r="E48" s="2" t="s">
        <v>634</v>
      </c>
      <c r="G48" s="3" t="s">
        <v>65</v>
      </c>
      <c r="I48" s="3" t="s">
        <v>65</v>
      </c>
      <c r="J48" s="3" t="s">
        <v>65</v>
      </c>
      <c r="K48" s="3" t="s">
        <v>66</v>
      </c>
      <c r="L48" s="2" t="s">
        <v>635</v>
      </c>
      <c r="M48" s="2" t="s">
        <v>636</v>
      </c>
      <c r="N48" s="3" t="s">
        <v>637</v>
      </c>
      <c r="P48" s="3" t="s">
        <v>70</v>
      </c>
      <c r="R48" s="3" t="s">
        <v>72</v>
      </c>
      <c r="S48" s="4">
        <v>20</v>
      </c>
      <c r="T48" s="4">
        <v>20</v>
      </c>
      <c r="U48" s="5" t="s">
        <v>638</v>
      </c>
      <c r="V48" s="5" t="s">
        <v>638</v>
      </c>
      <c r="W48" s="5" t="s">
        <v>74</v>
      </c>
      <c r="X48" s="5" t="s">
        <v>74</v>
      </c>
      <c r="Y48" s="4">
        <v>787</v>
      </c>
      <c r="Z48" s="4">
        <v>26</v>
      </c>
      <c r="AA48" s="4">
        <v>42</v>
      </c>
      <c r="AB48" s="4">
        <v>2</v>
      </c>
      <c r="AC48" s="4">
        <v>6</v>
      </c>
      <c r="AD48" s="4">
        <v>107</v>
      </c>
      <c r="AE48" s="4">
        <v>118</v>
      </c>
      <c r="AF48" s="4">
        <v>1</v>
      </c>
      <c r="AG48" s="4">
        <v>1</v>
      </c>
      <c r="AH48" s="4">
        <v>96</v>
      </c>
      <c r="AI48" s="4">
        <v>104</v>
      </c>
      <c r="AJ48" s="4">
        <v>14</v>
      </c>
      <c r="AK48" s="4">
        <v>17</v>
      </c>
      <c r="AL48" s="4">
        <v>54</v>
      </c>
      <c r="AM48" s="4">
        <v>56</v>
      </c>
      <c r="AN48" s="4">
        <v>0</v>
      </c>
      <c r="AO48" s="4">
        <v>0</v>
      </c>
      <c r="AP48" s="4">
        <v>16</v>
      </c>
      <c r="AQ48" s="4">
        <v>22</v>
      </c>
      <c r="AR48" s="3" t="s">
        <v>65</v>
      </c>
      <c r="AS48" s="3" t="s">
        <v>65</v>
      </c>
      <c r="AT48" s="3" t="s">
        <v>75</v>
      </c>
      <c r="AU48" s="6" t="str">
        <f>HYPERLINK("http://catalog.hathitrust.org/Record/003200121","HathiTrust Record")</f>
        <v>HathiTrust Record</v>
      </c>
      <c r="AV48" s="6" t="str">
        <f>HYPERLINK("http://mcgill.on.worldcat.org/oclc/36498828","Catalog Record")</f>
        <v>Catalog Record</v>
      </c>
      <c r="AW48" s="6" t="str">
        <f>HYPERLINK("http://www.worldcat.org/oclc/36498828","WorldCat Record")</f>
        <v>WorldCat Record</v>
      </c>
      <c r="AX48" s="3" t="s">
        <v>639</v>
      </c>
      <c r="AY48" s="3" t="s">
        <v>640</v>
      </c>
      <c r="AZ48" s="3" t="s">
        <v>641</v>
      </c>
      <c r="BA48" s="3" t="s">
        <v>641</v>
      </c>
      <c r="BB48" s="3" t="s">
        <v>642</v>
      </c>
      <c r="BC48" s="3" t="s">
        <v>80</v>
      </c>
      <c r="BD48" s="3" t="s">
        <v>185</v>
      </c>
      <c r="BE48" s="3" t="s">
        <v>643</v>
      </c>
      <c r="BF48" s="3" t="s">
        <v>642</v>
      </c>
      <c r="BG48" s="3" t="s">
        <v>644</v>
      </c>
    </row>
    <row r="49" spans="1:59" ht="72.5" x14ac:dyDescent="0.35">
      <c r="A49" s="2" t="s">
        <v>59</v>
      </c>
      <c r="B49" s="2" t="s">
        <v>60</v>
      </c>
      <c r="C49" s="2" t="s">
        <v>645</v>
      </c>
      <c r="D49" s="2" t="s">
        <v>646</v>
      </c>
      <c r="E49" s="2" t="s">
        <v>647</v>
      </c>
      <c r="G49" s="3" t="s">
        <v>65</v>
      </c>
      <c r="I49" s="3" t="s">
        <v>65</v>
      </c>
      <c r="J49" s="3" t="s">
        <v>65</v>
      </c>
      <c r="K49" s="3" t="s">
        <v>66</v>
      </c>
      <c r="L49" s="2" t="s">
        <v>635</v>
      </c>
      <c r="M49" s="2" t="s">
        <v>648</v>
      </c>
      <c r="N49" s="3" t="s">
        <v>649</v>
      </c>
      <c r="P49" s="3" t="s">
        <v>70</v>
      </c>
      <c r="R49" s="3" t="s">
        <v>72</v>
      </c>
      <c r="S49" s="4">
        <v>8</v>
      </c>
      <c r="T49" s="4">
        <v>8</v>
      </c>
      <c r="U49" s="5" t="s">
        <v>650</v>
      </c>
      <c r="V49" s="5" t="s">
        <v>650</v>
      </c>
      <c r="W49" s="5" t="s">
        <v>74</v>
      </c>
      <c r="X49" s="5" t="s">
        <v>74</v>
      </c>
      <c r="Y49" s="4">
        <v>204</v>
      </c>
      <c r="Z49" s="4">
        <v>25</v>
      </c>
      <c r="AA49" s="4">
        <v>27</v>
      </c>
      <c r="AB49" s="4">
        <v>4</v>
      </c>
      <c r="AC49" s="4">
        <v>6</v>
      </c>
      <c r="AD49" s="4">
        <v>58</v>
      </c>
      <c r="AE49" s="4">
        <v>59</v>
      </c>
      <c r="AF49" s="4">
        <v>0</v>
      </c>
      <c r="AG49" s="4">
        <v>0</v>
      </c>
      <c r="AH49" s="4">
        <v>55</v>
      </c>
      <c r="AI49" s="4">
        <v>56</v>
      </c>
      <c r="AJ49" s="4">
        <v>7</v>
      </c>
      <c r="AK49" s="4">
        <v>7</v>
      </c>
      <c r="AL49" s="4">
        <v>38</v>
      </c>
      <c r="AM49" s="4">
        <v>38</v>
      </c>
      <c r="AN49" s="4">
        <v>0</v>
      </c>
      <c r="AO49" s="4">
        <v>0</v>
      </c>
      <c r="AP49" s="4">
        <v>8</v>
      </c>
      <c r="AQ49" s="4">
        <v>8</v>
      </c>
      <c r="AR49" s="3" t="s">
        <v>65</v>
      </c>
      <c r="AS49" s="3" t="s">
        <v>65</v>
      </c>
      <c r="AT49" s="3" t="s">
        <v>65</v>
      </c>
      <c r="AV49" s="6" t="str">
        <f>HYPERLINK("http://mcgill.on.worldcat.org/oclc/646113547","Catalog Record")</f>
        <v>Catalog Record</v>
      </c>
      <c r="AW49" s="6" t="str">
        <f>HYPERLINK("http://www.worldcat.org/oclc/646113547","WorldCat Record")</f>
        <v>WorldCat Record</v>
      </c>
      <c r="AX49" s="3" t="s">
        <v>651</v>
      </c>
      <c r="AY49" s="3" t="s">
        <v>652</v>
      </c>
      <c r="AZ49" s="3" t="s">
        <v>653</v>
      </c>
      <c r="BA49" s="3" t="s">
        <v>653</v>
      </c>
      <c r="BB49" s="3" t="s">
        <v>654</v>
      </c>
      <c r="BC49" s="3" t="s">
        <v>80</v>
      </c>
      <c r="BD49" s="3" t="s">
        <v>185</v>
      </c>
      <c r="BE49" s="3" t="s">
        <v>655</v>
      </c>
      <c r="BF49" s="3" t="s">
        <v>654</v>
      </c>
      <c r="BG49" s="3" t="s">
        <v>656</v>
      </c>
    </row>
    <row r="50" spans="1:59" ht="72.5" x14ac:dyDescent="0.35">
      <c r="A50" s="2" t="s">
        <v>59</v>
      </c>
      <c r="B50" s="2" t="s">
        <v>60</v>
      </c>
      <c r="C50" s="2" t="s">
        <v>657</v>
      </c>
      <c r="D50" s="2" t="s">
        <v>658</v>
      </c>
      <c r="E50" s="2" t="s">
        <v>659</v>
      </c>
      <c r="G50" s="3" t="s">
        <v>65</v>
      </c>
      <c r="I50" s="3" t="s">
        <v>65</v>
      </c>
      <c r="J50" s="3" t="s">
        <v>65</v>
      </c>
      <c r="K50" s="3" t="s">
        <v>66</v>
      </c>
      <c r="L50" s="2" t="s">
        <v>635</v>
      </c>
      <c r="M50" s="2" t="s">
        <v>660</v>
      </c>
      <c r="N50" s="3" t="s">
        <v>613</v>
      </c>
      <c r="P50" s="3" t="s">
        <v>70</v>
      </c>
      <c r="Q50" s="2" t="s">
        <v>661</v>
      </c>
      <c r="R50" s="3" t="s">
        <v>72</v>
      </c>
      <c r="S50" s="4">
        <v>3</v>
      </c>
      <c r="T50" s="4">
        <v>3</v>
      </c>
      <c r="U50" s="5" t="s">
        <v>662</v>
      </c>
      <c r="V50" s="5" t="s">
        <v>662</v>
      </c>
      <c r="W50" s="5" t="s">
        <v>74</v>
      </c>
      <c r="X50" s="5" t="s">
        <v>74</v>
      </c>
      <c r="Y50" s="4">
        <v>237</v>
      </c>
      <c r="Z50" s="4">
        <v>13</v>
      </c>
      <c r="AA50" s="4">
        <v>16</v>
      </c>
      <c r="AB50" s="4">
        <v>1</v>
      </c>
      <c r="AC50" s="4">
        <v>3</v>
      </c>
      <c r="AD50" s="4">
        <v>61</v>
      </c>
      <c r="AE50" s="4">
        <v>62</v>
      </c>
      <c r="AF50" s="4">
        <v>0</v>
      </c>
      <c r="AG50" s="4">
        <v>0</v>
      </c>
      <c r="AH50" s="4">
        <v>56</v>
      </c>
      <c r="AI50" s="4">
        <v>57</v>
      </c>
      <c r="AJ50" s="4">
        <v>8</v>
      </c>
      <c r="AK50" s="4">
        <v>8</v>
      </c>
      <c r="AL50" s="4">
        <v>36</v>
      </c>
      <c r="AM50" s="4">
        <v>37</v>
      </c>
      <c r="AN50" s="4">
        <v>0</v>
      </c>
      <c r="AO50" s="4">
        <v>0</v>
      </c>
      <c r="AP50" s="4">
        <v>8</v>
      </c>
      <c r="AQ50" s="4">
        <v>8</v>
      </c>
      <c r="AR50" s="3" t="s">
        <v>65</v>
      </c>
      <c r="AS50" s="3" t="s">
        <v>65</v>
      </c>
      <c r="AT50" s="3" t="s">
        <v>65</v>
      </c>
      <c r="AV50" s="6" t="str">
        <f>HYPERLINK("http://mcgill.on.worldcat.org/oclc/182529372","Catalog Record")</f>
        <v>Catalog Record</v>
      </c>
      <c r="AW50" s="6" t="str">
        <f>HYPERLINK("http://www.worldcat.org/oclc/182529372","WorldCat Record")</f>
        <v>WorldCat Record</v>
      </c>
      <c r="AX50" s="3" t="s">
        <v>663</v>
      </c>
      <c r="AY50" s="3" t="s">
        <v>664</v>
      </c>
      <c r="AZ50" s="3" t="s">
        <v>665</v>
      </c>
      <c r="BA50" s="3" t="s">
        <v>665</v>
      </c>
      <c r="BB50" s="3" t="s">
        <v>666</v>
      </c>
      <c r="BC50" s="3" t="s">
        <v>80</v>
      </c>
      <c r="BD50" s="3" t="s">
        <v>81</v>
      </c>
      <c r="BE50" s="3" t="s">
        <v>667</v>
      </c>
      <c r="BF50" s="3" t="s">
        <v>666</v>
      </c>
      <c r="BG50" s="3" t="s">
        <v>668</v>
      </c>
    </row>
    <row r="51" spans="1:59" ht="72.5" x14ac:dyDescent="0.35">
      <c r="A51" s="2" t="s">
        <v>59</v>
      </c>
      <c r="B51" s="2" t="s">
        <v>60</v>
      </c>
      <c r="C51" s="2" t="s">
        <v>669</v>
      </c>
      <c r="D51" s="2" t="s">
        <v>670</v>
      </c>
      <c r="E51" s="2" t="s">
        <v>671</v>
      </c>
      <c r="G51" s="3" t="s">
        <v>65</v>
      </c>
      <c r="I51" s="3" t="s">
        <v>65</v>
      </c>
      <c r="J51" s="3" t="s">
        <v>65</v>
      </c>
      <c r="K51" s="3" t="s">
        <v>66</v>
      </c>
      <c r="L51" s="2" t="s">
        <v>635</v>
      </c>
      <c r="M51" s="2" t="s">
        <v>672</v>
      </c>
      <c r="N51" s="3" t="s">
        <v>124</v>
      </c>
      <c r="P51" s="3" t="s">
        <v>70</v>
      </c>
      <c r="R51" s="3" t="s">
        <v>72</v>
      </c>
      <c r="S51" s="4">
        <v>18</v>
      </c>
      <c r="T51" s="4">
        <v>18</v>
      </c>
      <c r="U51" s="5" t="s">
        <v>673</v>
      </c>
      <c r="V51" s="5" t="s">
        <v>673</v>
      </c>
      <c r="W51" s="5" t="s">
        <v>74</v>
      </c>
      <c r="X51" s="5" t="s">
        <v>74</v>
      </c>
      <c r="Y51" s="4">
        <v>938</v>
      </c>
      <c r="Z51" s="4">
        <v>38</v>
      </c>
      <c r="AA51" s="4">
        <v>40</v>
      </c>
      <c r="AB51" s="4">
        <v>4</v>
      </c>
      <c r="AC51" s="4">
        <v>4</v>
      </c>
      <c r="AD51" s="4">
        <v>113</v>
      </c>
      <c r="AE51" s="4">
        <v>114</v>
      </c>
      <c r="AF51" s="4">
        <v>2</v>
      </c>
      <c r="AG51" s="4">
        <v>2</v>
      </c>
      <c r="AH51" s="4">
        <v>98</v>
      </c>
      <c r="AI51" s="4">
        <v>99</v>
      </c>
      <c r="AJ51" s="4">
        <v>16</v>
      </c>
      <c r="AK51" s="4">
        <v>17</v>
      </c>
      <c r="AL51" s="4">
        <v>56</v>
      </c>
      <c r="AM51" s="4">
        <v>56</v>
      </c>
      <c r="AN51" s="4">
        <v>0</v>
      </c>
      <c r="AO51" s="4">
        <v>0</v>
      </c>
      <c r="AP51" s="4">
        <v>23</v>
      </c>
      <c r="AQ51" s="4">
        <v>24</v>
      </c>
      <c r="AR51" s="3" t="s">
        <v>65</v>
      </c>
      <c r="AS51" s="3" t="s">
        <v>65</v>
      </c>
      <c r="AT51" s="3" t="s">
        <v>75</v>
      </c>
      <c r="AU51" s="6" t="str">
        <f>HYPERLINK("http://catalog.hathitrust.org/Record/002608022","HathiTrust Record")</f>
        <v>HathiTrust Record</v>
      </c>
      <c r="AV51" s="6" t="str">
        <f>HYPERLINK("http://mcgill.on.worldcat.org/oclc/25873777","Catalog Record")</f>
        <v>Catalog Record</v>
      </c>
      <c r="AW51" s="6" t="str">
        <f>HYPERLINK("http://www.worldcat.org/oclc/25873777","WorldCat Record")</f>
        <v>WorldCat Record</v>
      </c>
      <c r="AX51" s="3" t="s">
        <v>674</v>
      </c>
      <c r="AY51" s="3" t="s">
        <v>675</v>
      </c>
      <c r="AZ51" s="3" t="s">
        <v>676</v>
      </c>
      <c r="BA51" s="3" t="s">
        <v>676</v>
      </c>
      <c r="BB51" s="3" t="s">
        <v>677</v>
      </c>
      <c r="BC51" s="3" t="s">
        <v>80</v>
      </c>
      <c r="BD51" s="3" t="s">
        <v>81</v>
      </c>
      <c r="BE51" s="3" t="s">
        <v>678</v>
      </c>
      <c r="BF51" s="3" t="s">
        <v>677</v>
      </c>
      <c r="BG51" s="3" t="s">
        <v>679</v>
      </c>
    </row>
    <row r="52" spans="1:59" ht="72.5" x14ac:dyDescent="0.35">
      <c r="A52" s="2" t="s">
        <v>59</v>
      </c>
      <c r="B52" s="2" t="s">
        <v>60</v>
      </c>
      <c r="C52" s="2" t="s">
        <v>680</v>
      </c>
      <c r="D52" s="2" t="s">
        <v>681</v>
      </c>
      <c r="E52" s="2" t="s">
        <v>682</v>
      </c>
      <c r="G52" s="3" t="s">
        <v>65</v>
      </c>
      <c r="I52" s="3" t="s">
        <v>65</v>
      </c>
      <c r="J52" s="3" t="s">
        <v>65</v>
      </c>
      <c r="K52" s="3" t="s">
        <v>66</v>
      </c>
      <c r="L52" s="2" t="s">
        <v>635</v>
      </c>
      <c r="M52" s="2" t="s">
        <v>683</v>
      </c>
      <c r="N52" s="3" t="s">
        <v>684</v>
      </c>
      <c r="P52" s="3" t="s">
        <v>70</v>
      </c>
      <c r="R52" s="3" t="s">
        <v>72</v>
      </c>
      <c r="S52" s="4">
        <v>3</v>
      </c>
      <c r="T52" s="4">
        <v>3</v>
      </c>
      <c r="U52" s="5" t="s">
        <v>673</v>
      </c>
      <c r="V52" s="5" t="s">
        <v>673</v>
      </c>
      <c r="W52" s="5" t="s">
        <v>74</v>
      </c>
      <c r="X52" s="5" t="s">
        <v>74</v>
      </c>
      <c r="Y52" s="4">
        <v>328</v>
      </c>
      <c r="Z52" s="4">
        <v>19</v>
      </c>
      <c r="AA52" s="4">
        <v>23</v>
      </c>
      <c r="AB52" s="4">
        <v>3</v>
      </c>
      <c r="AC52" s="4">
        <v>6</v>
      </c>
      <c r="AD52" s="4">
        <v>52</v>
      </c>
      <c r="AE52" s="4">
        <v>52</v>
      </c>
      <c r="AF52" s="4">
        <v>0</v>
      </c>
      <c r="AG52" s="4">
        <v>0</v>
      </c>
      <c r="AH52" s="4">
        <v>48</v>
      </c>
      <c r="AI52" s="4">
        <v>48</v>
      </c>
      <c r="AJ52" s="4">
        <v>7</v>
      </c>
      <c r="AK52" s="4">
        <v>7</v>
      </c>
      <c r="AL52" s="4">
        <v>31</v>
      </c>
      <c r="AM52" s="4">
        <v>31</v>
      </c>
      <c r="AN52" s="4">
        <v>0</v>
      </c>
      <c r="AO52" s="4">
        <v>0</v>
      </c>
      <c r="AP52" s="4">
        <v>7</v>
      </c>
      <c r="AQ52" s="4">
        <v>7</v>
      </c>
      <c r="AR52" s="3" t="s">
        <v>65</v>
      </c>
      <c r="AS52" s="3" t="s">
        <v>65</v>
      </c>
      <c r="AT52" s="3" t="s">
        <v>65</v>
      </c>
      <c r="AV52" s="6" t="str">
        <f>HYPERLINK("http://mcgill.on.worldcat.org/oclc/812781181","Catalog Record")</f>
        <v>Catalog Record</v>
      </c>
      <c r="AW52" s="6" t="str">
        <f>HYPERLINK("http://www.worldcat.org/oclc/812781181","WorldCat Record")</f>
        <v>WorldCat Record</v>
      </c>
      <c r="AX52" s="3" t="s">
        <v>685</v>
      </c>
      <c r="AY52" s="3" t="s">
        <v>686</v>
      </c>
      <c r="AZ52" s="3" t="s">
        <v>687</v>
      </c>
      <c r="BA52" s="3" t="s">
        <v>687</v>
      </c>
      <c r="BB52" s="3" t="s">
        <v>688</v>
      </c>
      <c r="BC52" s="3" t="s">
        <v>80</v>
      </c>
      <c r="BD52" s="3" t="s">
        <v>81</v>
      </c>
      <c r="BE52" s="3" t="s">
        <v>689</v>
      </c>
      <c r="BF52" s="3" t="s">
        <v>688</v>
      </c>
      <c r="BG52" s="3" t="s">
        <v>690</v>
      </c>
    </row>
    <row r="53" spans="1:59" ht="72.5" x14ac:dyDescent="0.35">
      <c r="A53" s="2" t="s">
        <v>59</v>
      </c>
      <c r="B53" s="2" t="s">
        <v>60</v>
      </c>
      <c r="C53" s="2" t="s">
        <v>691</v>
      </c>
      <c r="D53" s="2" t="s">
        <v>692</v>
      </c>
      <c r="E53" s="2" t="s">
        <v>693</v>
      </c>
      <c r="G53" s="3" t="s">
        <v>65</v>
      </c>
      <c r="I53" s="3" t="s">
        <v>65</v>
      </c>
      <c r="J53" s="3" t="s">
        <v>65</v>
      </c>
      <c r="K53" s="3" t="s">
        <v>66</v>
      </c>
      <c r="L53" s="2" t="s">
        <v>694</v>
      </c>
      <c r="M53" s="2" t="s">
        <v>695</v>
      </c>
      <c r="N53" s="3" t="s">
        <v>450</v>
      </c>
      <c r="P53" s="3" t="s">
        <v>696</v>
      </c>
      <c r="R53" s="3" t="s">
        <v>72</v>
      </c>
      <c r="S53" s="4">
        <v>2</v>
      </c>
      <c r="T53" s="4">
        <v>2</v>
      </c>
      <c r="U53" s="5" t="s">
        <v>673</v>
      </c>
      <c r="V53" s="5" t="s">
        <v>673</v>
      </c>
      <c r="W53" s="5" t="s">
        <v>74</v>
      </c>
      <c r="X53" s="5" t="s">
        <v>74</v>
      </c>
      <c r="Y53" s="4">
        <v>65</v>
      </c>
      <c r="Z53" s="4">
        <v>7</v>
      </c>
      <c r="AA53" s="4">
        <v>9</v>
      </c>
      <c r="AB53" s="4">
        <v>6</v>
      </c>
      <c r="AC53" s="4">
        <v>7</v>
      </c>
      <c r="AD53" s="4">
        <v>5</v>
      </c>
      <c r="AE53" s="4">
        <v>8</v>
      </c>
      <c r="AF53" s="4">
        <v>3</v>
      </c>
      <c r="AG53" s="4">
        <v>3</v>
      </c>
      <c r="AH53" s="4">
        <v>3</v>
      </c>
      <c r="AI53" s="4">
        <v>5</v>
      </c>
      <c r="AJ53" s="4">
        <v>3</v>
      </c>
      <c r="AK53" s="4">
        <v>4</v>
      </c>
      <c r="AL53" s="4">
        <v>2</v>
      </c>
      <c r="AM53" s="4">
        <v>3</v>
      </c>
      <c r="AN53" s="4">
        <v>0</v>
      </c>
      <c r="AO53" s="4">
        <v>0</v>
      </c>
      <c r="AP53" s="4">
        <v>2</v>
      </c>
      <c r="AQ53" s="4">
        <v>2</v>
      </c>
      <c r="AR53" s="3" t="s">
        <v>65</v>
      </c>
      <c r="AS53" s="3" t="s">
        <v>65</v>
      </c>
      <c r="AT53" s="3" t="s">
        <v>65</v>
      </c>
      <c r="AV53" s="6" t="str">
        <f>HYPERLINK("http://mcgill.on.worldcat.org/oclc/43315435","Catalog Record")</f>
        <v>Catalog Record</v>
      </c>
      <c r="AW53" s="6" t="str">
        <f>HYPERLINK("http://www.worldcat.org/oclc/43315435","WorldCat Record")</f>
        <v>WorldCat Record</v>
      </c>
      <c r="AX53" s="3" t="s">
        <v>697</v>
      </c>
      <c r="AY53" s="3" t="s">
        <v>698</v>
      </c>
      <c r="AZ53" s="3" t="s">
        <v>699</v>
      </c>
      <c r="BA53" s="3" t="s">
        <v>699</v>
      </c>
      <c r="BB53" s="3" t="s">
        <v>700</v>
      </c>
      <c r="BC53" s="3" t="s">
        <v>80</v>
      </c>
      <c r="BD53" s="3" t="s">
        <v>81</v>
      </c>
      <c r="BE53" s="3" t="s">
        <v>701</v>
      </c>
      <c r="BF53" s="3" t="s">
        <v>700</v>
      </c>
      <c r="BG53" s="3" t="s">
        <v>702</v>
      </c>
    </row>
    <row r="54" spans="1:59" ht="72.5" x14ac:dyDescent="0.35">
      <c r="A54" s="2" t="s">
        <v>59</v>
      </c>
      <c r="B54" s="2" t="s">
        <v>60</v>
      </c>
      <c r="C54" s="2" t="s">
        <v>703</v>
      </c>
      <c r="D54" s="2" t="s">
        <v>704</v>
      </c>
      <c r="E54" s="2" t="s">
        <v>705</v>
      </c>
      <c r="G54" s="3" t="s">
        <v>65</v>
      </c>
      <c r="I54" s="3" t="s">
        <v>65</v>
      </c>
      <c r="J54" s="3" t="s">
        <v>65</v>
      </c>
      <c r="K54" s="3" t="s">
        <v>66</v>
      </c>
      <c r="L54" s="2" t="s">
        <v>706</v>
      </c>
      <c r="M54" s="2" t="s">
        <v>707</v>
      </c>
      <c r="N54" s="3" t="s">
        <v>387</v>
      </c>
      <c r="O54" s="2" t="s">
        <v>272</v>
      </c>
      <c r="P54" s="3" t="s">
        <v>70</v>
      </c>
      <c r="R54" s="3" t="s">
        <v>72</v>
      </c>
      <c r="S54" s="4">
        <v>9</v>
      </c>
      <c r="T54" s="4">
        <v>9</v>
      </c>
      <c r="U54" s="5" t="s">
        <v>708</v>
      </c>
      <c r="V54" s="5" t="s">
        <v>708</v>
      </c>
      <c r="W54" s="5" t="s">
        <v>74</v>
      </c>
      <c r="X54" s="5" t="s">
        <v>74</v>
      </c>
      <c r="Y54" s="4">
        <v>395</v>
      </c>
      <c r="Z54" s="4">
        <v>17</v>
      </c>
      <c r="AA54" s="4">
        <v>18</v>
      </c>
      <c r="AB54" s="4">
        <v>2</v>
      </c>
      <c r="AC54" s="4">
        <v>2</v>
      </c>
      <c r="AD54" s="4">
        <v>92</v>
      </c>
      <c r="AE54" s="4">
        <v>94</v>
      </c>
      <c r="AF54" s="4">
        <v>0</v>
      </c>
      <c r="AG54" s="4">
        <v>0</v>
      </c>
      <c r="AH54" s="4">
        <v>84</v>
      </c>
      <c r="AI54" s="4">
        <v>85</v>
      </c>
      <c r="AJ54" s="4">
        <v>11</v>
      </c>
      <c r="AK54" s="4">
        <v>11</v>
      </c>
      <c r="AL54" s="4">
        <v>49</v>
      </c>
      <c r="AM54" s="4">
        <v>50</v>
      </c>
      <c r="AN54" s="4">
        <v>0</v>
      </c>
      <c r="AO54" s="4">
        <v>0</v>
      </c>
      <c r="AP54" s="4">
        <v>12</v>
      </c>
      <c r="AQ54" s="4">
        <v>13</v>
      </c>
      <c r="AR54" s="3" t="s">
        <v>65</v>
      </c>
      <c r="AS54" s="3" t="s">
        <v>65</v>
      </c>
      <c r="AT54" s="3" t="s">
        <v>75</v>
      </c>
      <c r="AU54" s="6" t="str">
        <f>HYPERLINK("http://catalog.hathitrust.org/Record/006209558","HathiTrust Record")</f>
        <v>HathiTrust Record</v>
      </c>
      <c r="AV54" s="6" t="str">
        <f>HYPERLINK("http://mcgill.on.worldcat.org/oclc/8431601","Catalog Record")</f>
        <v>Catalog Record</v>
      </c>
      <c r="AW54" s="6" t="str">
        <f>HYPERLINK("http://www.worldcat.org/oclc/8431601","WorldCat Record")</f>
        <v>WorldCat Record</v>
      </c>
      <c r="AX54" s="3" t="s">
        <v>709</v>
      </c>
      <c r="AY54" s="3" t="s">
        <v>710</v>
      </c>
      <c r="AZ54" s="3" t="s">
        <v>711</v>
      </c>
      <c r="BA54" s="3" t="s">
        <v>711</v>
      </c>
      <c r="BB54" s="3" t="s">
        <v>712</v>
      </c>
      <c r="BC54" s="3" t="s">
        <v>80</v>
      </c>
      <c r="BD54" s="3" t="s">
        <v>81</v>
      </c>
      <c r="BE54" s="3" t="s">
        <v>713</v>
      </c>
      <c r="BF54" s="3" t="s">
        <v>712</v>
      </c>
      <c r="BG54" s="3" t="s">
        <v>714</v>
      </c>
    </row>
    <row r="55" spans="1:59" ht="58" x14ac:dyDescent="0.35">
      <c r="A55" s="2" t="s">
        <v>59</v>
      </c>
      <c r="B55" s="2" t="s">
        <v>60</v>
      </c>
      <c r="C55" s="2" t="s">
        <v>715</v>
      </c>
      <c r="D55" s="2" t="s">
        <v>716</v>
      </c>
      <c r="E55" s="2" t="s">
        <v>717</v>
      </c>
      <c r="G55" s="3" t="s">
        <v>65</v>
      </c>
      <c r="I55" s="3" t="s">
        <v>65</v>
      </c>
      <c r="J55" s="3" t="s">
        <v>65</v>
      </c>
      <c r="K55" s="3" t="s">
        <v>66</v>
      </c>
      <c r="L55" s="2" t="s">
        <v>718</v>
      </c>
      <c r="M55" s="2" t="s">
        <v>719</v>
      </c>
      <c r="N55" s="3" t="s">
        <v>112</v>
      </c>
      <c r="P55" s="3" t="s">
        <v>70</v>
      </c>
      <c r="Q55" s="2" t="s">
        <v>720</v>
      </c>
      <c r="R55" s="3" t="s">
        <v>72</v>
      </c>
      <c r="S55" s="4">
        <v>10</v>
      </c>
      <c r="T55" s="4">
        <v>10</v>
      </c>
      <c r="U55" s="5" t="s">
        <v>721</v>
      </c>
      <c r="V55" s="5" t="s">
        <v>721</v>
      </c>
      <c r="W55" s="5" t="s">
        <v>74</v>
      </c>
      <c r="X55" s="5" t="s">
        <v>74</v>
      </c>
      <c r="Y55" s="4">
        <v>76</v>
      </c>
      <c r="Z55" s="4">
        <v>10</v>
      </c>
      <c r="AA55" s="4">
        <v>25</v>
      </c>
      <c r="AB55" s="4">
        <v>1</v>
      </c>
      <c r="AC55" s="4">
        <v>5</v>
      </c>
      <c r="AD55" s="4">
        <v>44</v>
      </c>
      <c r="AE55" s="4">
        <v>86</v>
      </c>
      <c r="AF55" s="4">
        <v>0</v>
      </c>
      <c r="AG55" s="4">
        <v>0</v>
      </c>
      <c r="AH55" s="4">
        <v>41</v>
      </c>
      <c r="AI55" s="4">
        <v>79</v>
      </c>
      <c r="AJ55" s="4">
        <v>6</v>
      </c>
      <c r="AK55" s="4">
        <v>10</v>
      </c>
      <c r="AL55" s="4">
        <v>29</v>
      </c>
      <c r="AM55" s="4">
        <v>49</v>
      </c>
      <c r="AN55" s="4">
        <v>0</v>
      </c>
      <c r="AO55" s="4">
        <v>0</v>
      </c>
      <c r="AP55" s="4">
        <v>6</v>
      </c>
      <c r="AQ55" s="4">
        <v>10</v>
      </c>
      <c r="AR55" s="3" t="s">
        <v>65</v>
      </c>
      <c r="AS55" s="3" t="s">
        <v>65</v>
      </c>
      <c r="AT55" s="3" t="s">
        <v>65</v>
      </c>
      <c r="AV55" s="6" t="str">
        <f>HYPERLINK("http://mcgill.on.worldcat.org/oclc/29457730","Catalog Record")</f>
        <v>Catalog Record</v>
      </c>
      <c r="AW55" s="6" t="str">
        <f>HYPERLINK("http://www.worldcat.org/oclc/29457730","WorldCat Record")</f>
        <v>WorldCat Record</v>
      </c>
      <c r="AX55" s="3" t="s">
        <v>722</v>
      </c>
      <c r="AY55" s="3" t="s">
        <v>723</v>
      </c>
      <c r="AZ55" s="3" t="s">
        <v>724</v>
      </c>
      <c r="BA55" s="3" t="s">
        <v>724</v>
      </c>
      <c r="BB55" s="3" t="s">
        <v>725</v>
      </c>
      <c r="BC55" s="3" t="s">
        <v>80</v>
      </c>
      <c r="BD55" s="3" t="s">
        <v>185</v>
      </c>
      <c r="BE55" s="3" t="s">
        <v>726</v>
      </c>
      <c r="BF55" s="3" t="s">
        <v>725</v>
      </c>
      <c r="BG55" s="3" t="s">
        <v>727</v>
      </c>
    </row>
    <row r="56" spans="1:59" ht="72.5" x14ac:dyDescent="0.35">
      <c r="A56" s="2" t="s">
        <v>59</v>
      </c>
      <c r="B56" s="2" t="s">
        <v>60</v>
      </c>
      <c r="C56" s="2" t="s">
        <v>728</v>
      </c>
      <c r="D56" s="2" t="s">
        <v>729</v>
      </c>
      <c r="E56" s="2" t="s">
        <v>730</v>
      </c>
      <c r="G56" s="3" t="s">
        <v>65</v>
      </c>
      <c r="I56" s="3" t="s">
        <v>65</v>
      </c>
      <c r="J56" s="3" t="s">
        <v>65</v>
      </c>
      <c r="K56" s="3" t="s">
        <v>66</v>
      </c>
      <c r="L56" s="2" t="s">
        <v>731</v>
      </c>
      <c r="M56" s="2" t="s">
        <v>732</v>
      </c>
      <c r="N56" s="3" t="s">
        <v>733</v>
      </c>
      <c r="P56" s="3" t="s">
        <v>70</v>
      </c>
      <c r="R56" s="3" t="s">
        <v>72</v>
      </c>
      <c r="S56" s="4">
        <v>4</v>
      </c>
      <c r="T56" s="4">
        <v>4</v>
      </c>
      <c r="U56" s="5" t="s">
        <v>734</v>
      </c>
      <c r="V56" s="5" t="s">
        <v>734</v>
      </c>
      <c r="W56" s="5" t="s">
        <v>74</v>
      </c>
      <c r="X56" s="5" t="s">
        <v>74</v>
      </c>
      <c r="Y56" s="4">
        <v>241</v>
      </c>
      <c r="Z56" s="4">
        <v>7</v>
      </c>
      <c r="AA56" s="4">
        <v>7</v>
      </c>
      <c r="AB56" s="4">
        <v>1</v>
      </c>
      <c r="AC56" s="4">
        <v>1</v>
      </c>
      <c r="AD56" s="4">
        <v>45</v>
      </c>
      <c r="AE56" s="4">
        <v>45</v>
      </c>
      <c r="AF56" s="4">
        <v>0</v>
      </c>
      <c r="AG56" s="4">
        <v>0</v>
      </c>
      <c r="AH56" s="4">
        <v>45</v>
      </c>
      <c r="AI56" s="4">
        <v>45</v>
      </c>
      <c r="AJ56" s="4">
        <v>1</v>
      </c>
      <c r="AK56" s="4">
        <v>1</v>
      </c>
      <c r="AL56" s="4">
        <v>30</v>
      </c>
      <c r="AM56" s="4">
        <v>30</v>
      </c>
      <c r="AN56" s="4">
        <v>0</v>
      </c>
      <c r="AO56" s="4">
        <v>0</v>
      </c>
      <c r="AP56" s="4">
        <v>1</v>
      </c>
      <c r="AQ56" s="4">
        <v>1</v>
      </c>
      <c r="AR56" s="3" t="s">
        <v>65</v>
      </c>
      <c r="AS56" s="3" t="s">
        <v>65</v>
      </c>
      <c r="AT56" s="3" t="s">
        <v>65</v>
      </c>
      <c r="AV56" s="6" t="str">
        <f>HYPERLINK("http://mcgill.on.worldcat.org/oclc/954719903","Catalog Record")</f>
        <v>Catalog Record</v>
      </c>
      <c r="AW56" s="6" t="str">
        <f>HYPERLINK("http://www.worldcat.org/oclc/954719903","WorldCat Record")</f>
        <v>WorldCat Record</v>
      </c>
      <c r="AX56" s="3" t="s">
        <v>735</v>
      </c>
      <c r="AY56" s="3" t="s">
        <v>736</v>
      </c>
      <c r="AZ56" s="3" t="s">
        <v>737</v>
      </c>
      <c r="BA56" s="3" t="s">
        <v>737</v>
      </c>
      <c r="BB56" s="3" t="s">
        <v>738</v>
      </c>
      <c r="BC56" s="3" t="s">
        <v>80</v>
      </c>
      <c r="BD56" s="3" t="s">
        <v>81</v>
      </c>
      <c r="BE56" s="3" t="s">
        <v>739</v>
      </c>
      <c r="BF56" s="3" t="s">
        <v>738</v>
      </c>
      <c r="BG56" s="3" t="s">
        <v>740</v>
      </c>
    </row>
    <row r="57" spans="1:59" ht="72.5" x14ac:dyDescent="0.35">
      <c r="A57" s="2" t="s">
        <v>59</v>
      </c>
      <c r="B57" s="2" t="s">
        <v>60</v>
      </c>
      <c r="C57" s="2" t="s">
        <v>741</v>
      </c>
      <c r="D57" s="2" t="s">
        <v>742</v>
      </c>
      <c r="E57" s="2" t="s">
        <v>743</v>
      </c>
      <c r="G57" s="3" t="s">
        <v>65</v>
      </c>
      <c r="I57" s="3" t="s">
        <v>65</v>
      </c>
      <c r="J57" s="3" t="s">
        <v>65</v>
      </c>
      <c r="K57" s="3" t="s">
        <v>66</v>
      </c>
      <c r="L57" s="2" t="s">
        <v>731</v>
      </c>
      <c r="M57" s="2" t="s">
        <v>744</v>
      </c>
      <c r="N57" s="3" t="s">
        <v>745</v>
      </c>
      <c r="P57" s="3" t="s">
        <v>70</v>
      </c>
      <c r="R57" s="3" t="s">
        <v>72</v>
      </c>
      <c r="S57" s="4">
        <v>7</v>
      </c>
      <c r="T57" s="4">
        <v>7</v>
      </c>
      <c r="U57" s="5" t="s">
        <v>746</v>
      </c>
      <c r="V57" s="5" t="s">
        <v>746</v>
      </c>
      <c r="W57" s="5" t="s">
        <v>74</v>
      </c>
      <c r="X57" s="5" t="s">
        <v>74</v>
      </c>
      <c r="Y57" s="4">
        <v>442</v>
      </c>
      <c r="Z57" s="4">
        <v>12</v>
      </c>
      <c r="AA57" s="4">
        <v>18</v>
      </c>
      <c r="AB57" s="4">
        <v>2</v>
      </c>
      <c r="AC57" s="4">
        <v>6</v>
      </c>
      <c r="AD57" s="4">
        <v>50</v>
      </c>
      <c r="AE57" s="4">
        <v>58</v>
      </c>
      <c r="AF57" s="4">
        <v>0</v>
      </c>
      <c r="AG57" s="4">
        <v>1</v>
      </c>
      <c r="AH57" s="4">
        <v>47</v>
      </c>
      <c r="AI57" s="4">
        <v>55</v>
      </c>
      <c r="AJ57" s="4">
        <v>3</v>
      </c>
      <c r="AK57" s="4">
        <v>5</v>
      </c>
      <c r="AL57" s="4">
        <v>31</v>
      </c>
      <c r="AM57" s="4">
        <v>36</v>
      </c>
      <c r="AN57" s="4">
        <v>0</v>
      </c>
      <c r="AO57" s="4">
        <v>0</v>
      </c>
      <c r="AP57" s="4">
        <v>5</v>
      </c>
      <c r="AQ57" s="4">
        <v>7</v>
      </c>
      <c r="AR57" s="3" t="s">
        <v>65</v>
      </c>
      <c r="AS57" s="3" t="s">
        <v>65</v>
      </c>
      <c r="AT57" s="3" t="s">
        <v>65</v>
      </c>
      <c r="AV57" s="6" t="str">
        <f>HYPERLINK("http://mcgill.on.worldcat.org/oclc/975939434","Catalog Record")</f>
        <v>Catalog Record</v>
      </c>
      <c r="AW57" s="6" t="str">
        <f>HYPERLINK("http://www.worldcat.org/oclc/975939434","WorldCat Record")</f>
        <v>WorldCat Record</v>
      </c>
      <c r="AX57" s="3" t="s">
        <v>747</v>
      </c>
      <c r="AY57" s="3" t="s">
        <v>748</v>
      </c>
      <c r="AZ57" s="3" t="s">
        <v>749</v>
      </c>
      <c r="BA57" s="3" t="s">
        <v>749</v>
      </c>
      <c r="BB57" s="3" t="s">
        <v>750</v>
      </c>
      <c r="BC57" s="3" t="s">
        <v>80</v>
      </c>
      <c r="BD57" s="3" t="s">
        <v>185</v>
      </c>
      <c r="BE57" s="3" t="s">
        <v>751</v>
      </c>
      <c r="BF57" s="3" t="s">
        <v>750</v>
      </c>
      <c r="BG57" s="3" t="s">
        <v>752</v>
      </c>
    </row>
    <row r="58" spans="1:59" ht="72.5" x14ac:dyDescent="0.35">
      <c r="A58" s="2" t="s">
        <v>59</v>
      </c>
      <c r="B58" s="2" t="s">
        <v>60</v>
      </c>
      <c r="C58" s="2" t="s">
        <v>753</v>
      </c>
      <c r="D58" s="2" t="s">
        <v>754</v>
      </c>
      <c r="E58" s="2" t="s">
        <v>755</v>
      </c>
      <c r="G58" s="3" t="s">
        <v>65</v>
      </c>
      <c r="I58" s="3" t="s">
        <v>65</v>
      </c>
      <c r="J58" s="3" t="s">
        <v>65</v>
      </c>
      <c r="K58" s="3" t="s">
        <v>66</v>
      </c>
      <c r="L58" s="2" t="s">
        <v>756</v>
      </c>
      <c r="M58" s="2" t="s">
        <v>757</v>
      </c>
      <c r="N58" s="3" t="s">
        <v>89</v>
      </c>
      <c r="P58" s="3" t="s">
        <v>70</v>
      </c>
      <c r="Q58" s="2" t="s">
        <v>758</v>
      </c>
      <c r="R58" s="3" t="s">
        <v>72</v>
      </c>
      <c r="S58" s="4">
        <v>5</v>
      </c>
      <c r="T58" s="4">
        <v>5</v>
      </c>
      <c r="U58" s="5" t="s">
        <v>734</v>
      </c>
      <c r="V58" s="5" t="s">
        <v>734</v>
      </c>
      <c r="W58" s="5" t="s">
        <v>74</v>
      </c>
      <c r="X58" s="5" t="s">
        <v>74</v>
      </c>
      <c r="Y58" s="4">
        <v>44</v>
      </c>
      <c r="Z58" s="4">
        <v>7</v>
      </c>
      <c r="AA58" s="4">
        <v>8</v>
      </c>
      <c r="AB58" s="4">
        <v>1</v>
      </c>
      <c r="AC58" s="4">
        <v>1</v>
      </c>
      <c r="AD58" s="4">
        <v>19</v>
      </c>
      <c r="AE58" s="4">
        <v>28</v>
      </c>
      <c r="AF58" s="4">
        <v>0</v>
      </c>
      <c r="AG58" s="4">
        <v>0</v>
      </c>
      <c r="AH58" s="4">
        <v>18</v>
      </c>
      <c r="AI58" s="4">
        <v>27</v>
      </c>
      <c r="AJ58" s="4">
        <v>4</v>
      </c>
      <c r="AK58" s="4">
        <v>4</v>
      </c>
      <c r="AL58" s="4">
        <v>15</v>
      </c>
      <c r="AM58" s="4">
        <v>21</v>
      </c>
      <c r="AN58" s="4">
        <v>0</v>
      </c>
      <c r="AO58" s="4">
        <v>0</v>
      </c>
      <c r="AP58" s="4">
        <v>4</v>
      </c>
      <c r="AQ58" s="4">
        <v>4</v>
      </c>
      <c r="AR58" s="3" t="s">
        <v>65</v>
      </c>
      <c r="AS58" s="3" t="s">
        <v>65</v>
      </c>
      <c r="AT58" s="3" t="s">
        <v>65</v>
      </c>
      <c r="AV58" s="6" t="str">
        <f>HYPERLINK("http://mcgill.on.worldcat.org/oclc/664680715","Catalog Record")</f>
        <v>Catalog Record</v>
      </c>
      <c r="AW58" s="6" t="str">
        <f>HYPERLINK("http://www.worldcat.org/oclc/664680715","WorldCat Record")</f>
        <v>WorldCat Record</v>
      </c>
      <c r="AX58" s="3" t="s">
        <v>759</v>
      </c>
      <c r="AY58" s="3" t="s">
        <v>760</v>
      </c>
      <c r="AZ58" s="3" t="s">
        <v>761</v>
      </c>
      <c r="BA58" s="3" t="s">
        <v>761</v>
      </c>
      <c r="BB58" s="3" t="s">
        <v>762</v>
      </c>
      <c r="BC58" s="3" t="s">
        <v>80</v>
      </c>
      <c r="BD58" s="3" t="s">
        <v>81</v>
      </c>
      <c r="BE58" s="3" t="s">
        <v>763</v>
      </c>
      <c r="BF58" s="3" t="s">
        <v>762</v>
      </c>
      <c r="BG58" s="3" t="s">
        <v>764</v>
      </c>
    </row>
    <row r="59" spans="1:59" ht="72.5" x14ac:dyDescent="0.35">
      <c r="A59" s="2" t="s">
        <v>59</v>
      </c>
      <c r="B59" s="2" t="s">
        <v>60</v>
      </c>
      <c r="C59" s="2" t="s">
        <v>765</v>
      </c>
      <c r="D59" s="2" t="s">
        <v>766</v>
      </c>
      <c r="E59" s="2" t="s">
        <v>767</v>
      </c>
      <c r="G59" s="3" t="s">
        <v>65</v>
      </c>
      <c r="I59" s="3" t="s">
        <v>65</v>
      </c>
      <c r="J59" s="3" t="s">
        <v>65</v>
      </c>
      <c r="K59" s="3" t="s">
        <v>66</v>
      </c>
      <c r="L59" s="2" t="s">
        <v>756</v>
      </c>
      <c r="M59" s="2" t="s">
        <v>768</v>
      </c>
      <c r="N59" s="3" t="s">
        <v>769</v>
      </c>
      <c r="P59" s="3" t="s">
        <v>70</v>
      </c>
      <c r="R59" s="3" t="s">
        <v>72</v>
      </c>
      <c r="S59" s="4">
        <v>5</v>
      </c>
      <c r="T59" s="4">
        <v>5</v>
      </c>
      <c r="U59" s="5" t="s">
        <v>770</v>
      </c>
      <c r="V59" s="5" t="s">
        <v>770</v>
      </c>
      <c r="W59" s="5" t="s">
        <v>74</v>
      </c>
      <c r="X59" s="5" t="s">
        <v>74</v>
      </c>
      <c r="Y59" s="4">
        <v>10</v>
      </c>
      <c r="Z59" s="4">
        <v>3</v>
      </c>
      <c r="AA59" s="4">
        <v>15</v>
      </c>
      <c r="AB59" s="4">
        <v>1</v>
      </c>
      <c r="AC59" s="4">
        <v>2</v>
      </c>
      <c r="AD59" s="4">
        <v>1</v>
      </c>
      <c r="AE59" s="4">
        <v>70</v>
      </c>
      <c r="AF59" s="4">
        <v>0</v>
      </c>
      <c r="AG59" s="4">
        <v>0</v>
      </c>
      <c r="AH59" s="4">
        <v>1</v>
      </c>
      <c r="AI59" s="4">
        <v>66</v>
      </c>
      <c r="AJ59" s="4">
        <v>0</v>
      </c>
      <c r="AK59" s="4">
        <v>5</v>
      </c>
      <c r="AL59" s="4">
        <v>1</v>
      </c>
      <c r="AM59" s="4">
        <v>48</v>
      </c>
      <c r="AN59" s="4">
        <v>0</v>
      </c>
      <c r="AO59" s="4">
        <v>0</v>
      </c>
      <c r="AP59" s="4">
        <v>0</v>
      </c>
      <c r="AQ59" s="4">
        <v>5</v>
      </c>
      <c r="AR59" s="3" t="s">
        <v>65</v>
      </c>
      <c r="AS59" s="3" t="s">
        <v>65</v>
      </c>
      <c r="AT59" s="3" t="s">
        <v>65</v>
      </c>
      <c r="AV59" s="6" t="str">
        <f>HYPERLINK("http://mcgill.on.worldcat.org/oclc/408918375","Catalog Record")</f>
        <v>Catalog Record</v>
      </c>
      <c r="AW59" s="6" t="str">
        <f>HYPERLINK("http://www.worldcat.org/oclc/408918375","WorldCat Record")</f>
        <v>WorldCat Record</v>
      </c>
      <c r="AX59" s="3" t="s">
        <v>771</v>
      </c>
      <c r="AY59" s="3" t="s">
        <v>772</v>
      </c>
      <c r="AZ59" s="3" t="s">
        <v>773</v>
      </c>
      <c r="BA59" s="3" t="s">
        <v>773</v>
      </c>
      <c r="BB59" s="3" t="s">
        <v>774</v>
      </c>
      <c r="BC59" s="3" t="s">
        <v>80</v>
      </c>
      <c r="BD59" s="3" t="s">
        <v>81</v>
      </c>
      <c r="BE59" s="3" t="s">
        <v>775</v>
      </c>
      <c r="BF59" s="3" t="s">
        <v>774</v>
      </c>
      <c r="BG59" s="3" t="s">
        <v>776</v>
      </c>
    </row>
    <row r="60" spans="1:59" ht="72.5" x14ac:dyDescent="0.35">
      <c r="A60" s="2" t="s">
        <v>59</v>
      </c>
      <c r="B60" s="2" t="s">
        <v>60</v>
      </c>
      <c r="C60" s="2" t="s">
        <v>777</v>
      </c>
      <c r="D60" s="2" t="s">
        <v>778</v>
      </c>
      <c r="E60" s="2" t="s">
        <v>779</v>
      </c>
      <c r="G60" s="3" t="s">
        <v>65</v>
      </c>
      <c r="I60" s="3" t="s">
        <v>65</v>
      </c>
      <c r="J60" s="3" t="s">
        <v>65</v>
      </c>
      <c r="K60" s="3" t="s">
        <v>66</v>
      </c>
      <c r="L60" s="2" t="s">
        <v>756</v>
      </c>
      <c r="M60" s="2" t="s">
        <v>780</v>
      </c>
      <c r="N60" s="3" t="s">
        <v>781</v>
      </c>
      <c r="P60" s="3" t="s">
        <v>70</v>
      </c>
      <c r="Q60" s="2" t="s">
        <v>782</v>
      </c>
      <c r="R60" s="3" t="s">
        <v>72</v>
      </c>
      <c r="S60" s="4">
        <v>11</v>
      </c>
      <c r="T60" s="4">
        <v>11</v>
      </c>
      <c r="U60" s="5" t="s">
        <v>638</v>
      </c>
      <c r="V60" s="5" t="s">
        <v>638</v>
      </c>
      <c r="W60" s="5" t="s">
        <v>74</v>
      </c>
      <c r="X60" s="5" t="s">
        <v>74</v>
      </c>
      <c r="Y60" s="4">
        <v>200</v>
      </c>
      <c r="Z60" s="4">
        <v>17</v>
      </c>
      <c r="AA60" s="4">
        <v>18</v>
      </c>
      <c r="AB60" s="4">
        <v>2</v>
      </c>
      <c r="AC60" s="4">
        <v>3</v>
      </c>
      <c r="AD60" s="4">
        <v>58</v>
      </c>
      <c r="AE60" s="4">
        <v>61</v>
      </c>
      <c r="AF60" s="4">
        <v>0</v>
      </c>
      <c r="AG60" s="4">
        <v>0</v>
      </c>
      <c r="AH60" s="4">
        <v>55</v>
      </c>
      <c r="AI60" s="4">
        <v>58</v>
      </c>
      <c r="AJ60" s="4">
        <v>5</v>
      </c>
      <c r="AK60" s="4">
        <v>5</v>
      </c>
      <c r="AL60" s="4">
        <v>40</v>
      </c>
      <c r="AM60" s="4">
        <v>43</v>
      </c>
      <c r="AN60" s="4">
        <v>0</v>
      </c>
      <c r="AO60" s="4">
        <v>0</v>
      </c>
      <c r="AP60" s="4">
        <v>5</v>
      </c>
      <c r="AQ60" s="4">
        <v>5</v>
      </c>
      <c r="AR60" s="3" t="s">
        <v>65</v>
      </c>
      <c r="AS60" s="3" t="s">
        <v>65</v>
      </c>
      <c r="AT60" s="3" t="s">
        <v>65</v>
      </c>
      <c r="AV60" s="6" t="str">
        <f>HYPERLINK("http://mcgill.on.worldcat.org/oclc/62421251","Catalog Record")</f>
        <v>Catalog Record</v>
      </c>
      <c r="AW60" s="6" t="str">
        <f>HYPERLINK("http://www.worldcat.org/oclc/62421251","WorldCat Record")</f>
        <v>WorldCat Record</v>
      </c>
      <c r="AX60" s="3" t="s">
        <v>783</v>
      </c>
      <c r="AY60" s="3" t="s">
        <v>784</v>
      </c>
      <c r="AZ60" s="3" t="s">
        <v>785</v>
      </c>
      <c r="BA60" s="3" t="s">
        <v>785</v>
      </c>
      <c r="BB60" s="3" t="s">
        <v>786</v>
      </c>
      <c r="BC60" s="3" t="s">
        <v>80</v>
      </c>
      <c r="BD60" s="3" t="s">
        <v>81</v>
      </c>
      <c r="BE60" s="3" t="s">
        <v>787</v>
      </c>
      <c r="BF60" s="3" t="s">
        <v>786</v>
      </c>
      <c r="BG60" s="3" t="s">
        <v>788</v>
      </c>
    </row>
    <row r="61" spans="1:59" ht="72.5" x14ac:dyDescent="0.35">
      <c r="A61" s="2" t="s">
        <v>59</v>
      </c>
      <c r="B61" s="2" t="s">
        <v>60</v>
      </c>
      <c r="C61" s="2" t="s">
        <v>789</v>
      </c>
      <c r="D61" s="2" t="s">
        <v>790</v>
      </c>
      <c r="E61" s="2" t="s">
        <v>791</v>
      </c>
      <c r="G61" s="3" t="s">
        <v>65</v>
      </c>
      <c r="I61" s="3" t="s">
        <v>75</v>
      </c>
      <c r="J61" s="3" t="s">
        <v>65</v>
      </c>
      <c r="K61" s="3" t="s">
        <v>66</v>
      </c>
      <c r="L61" s="2" t="s">
        <v>731</v>
      </c>
      <c r="M61" s="2" t="s">
        <v>792</v>
      </c>
      <c r="N61" s="3" t="s">
        <v>733</v>
      </c>
      <c r="P61" s="3" t="s">
        <v>70</v>
      </c>
      <c r="R61" s="3" t="s">
        <v>72</v>
      </c>
      <c r="S61" s="4">
        <v>1</v>
      </c>
      <c r="T61" s="4">
        <v>5</v>
      </c>
      <c r="U61" s="5" t="s">
        <v>793</v>
      </c>
      <c r="V61" s="5" t="s">
        <v>638</v>
      </c>
      <c r="W61" s="5" t="s">
        <v>74</v>
      </c>
      <c r="X61" s="5" t="s">
        <v>74</v>
      </c>
      <c r="Y61" s="4">
        <v>134</v>
      </c>
      <c r="Z61" s="4">
        <v>8</v>
      </c>
      <c r="AA61" s="4">
        <v>10</v>
      </c>
      <c r="AB61" s="4">
        <v>1</v>
      </c>
      <c r="AC61" s="4">
        <v>2</v>
      </c>
      <c r="AD61" s="4">
        <v>35</v>
      </c>
      <c r="AE61" s="4">
        <v>37</v>
      </c>
      <c r="AF61" s="4">
        <v>0</v>
      </c>
      <c r="AG61" s="4">
        <v>0</v>
      </c>
      <c r="AH61" s="4">
        <v>32</v>
      </c>
      <c r="AI61" s="4">
        <v>34</v>
      </c>
      <c r="AJ61" s="4">
        <v>3</v>
      </c>
      <c r="AK61" s="4">
        <v>3</v>
      </c>
      <c r="AL61" s="4">
        <v>23</v>
      </c>
      <c r="AM61" s="4">
        <v>23</v>
      </c>
      <c r="AN61" s="4">
        <v>0</v>
      </c>
      <c r="AO61" s="4">
        <v>0</v>
      </c>
      <c r="AP61" s="4">
        <v>3</v>
      </c>
      <c r="AQ61" s="4">
        <v>4</v>
      </c>
      <c r="AR61" s="3" t="s">
        <v>65</v>
      </c>
      <c r="AS61" s="3" t="s">
        <v>65</v>
      </c>
      <c r="AT61" s="3" t="s">
        <v>65</v>
      </c>
      <c r="AV61" s="6" t="str">
        <f>HYPERLINK("http://mcgill.on.worldcat.org/oclc/939531610","Catalog Record")</f>
        <v>Catalog Record</v>
      </c>
      <c r="AW61" s="6" t="str">
        <f>HYPERLINK("http://www.worldcat.org/oclc/939531610","WorldCat Record")</f>
        <v>WorldCat Record</v>
      </c>
      <c r="AX61" s="3" t="s">
        <v>794</v>
      </c>
      <c r="AY61" s="3" t="s">
        <v>795</v>
      </c>
      <c r="AZ61" s="3" t="s">
        <v>796</v>
      </c>
      <c r="BA61" s="3" t="s">
        <v>796</v>
      </c>
      <c r="BB61" s="3" t="s">
        <v>797</v>
      </c>
      <c r="BC61" s="3" t="s">
        <v>80</v>
      </c>
      <c r="BD61" s="3" t="s">
        <v>81</v>
      </c>
      <c r="BE61" s="3" t="s">
        <v>798</v>
      </c>
      <c r="BF61" s="3" t="s">
        <v>797</v>
      </c>
      <c r="BG61" s="3" t="s">
        <v>799</v>
      </c>
    </row>
    <row r="62" spans="1:59" ht="72.5" x14ac:dyDescent="0.35">
      <c r="A62" s="2" t="s">
        <v>59</v>
      </c>
      <c r="B62" s="2" t="s">
        <v>60</v>
      </c>
      <c r="C62" s="2" t="s">
        <v>789</v>
      </c>
      <c r="D62" s="2" t="s">
        <v>790</v>
      </c>
      <c r="E62" s="2" t="s">
        <v>791</v>
      </c>
      <c r="G62" s="3" t="s">
        <v>65</v>
      </c>
      <c r="I62" s="3" t="s">
        <v>75</v>
      </c>
      <c r="J62" s="3" t="s">
        <v>65</v>
      </c>
      <c r="K62" s="3" t="s">
        <v>66</v>
      </c>
      <c r="L62" s="2" t="s">
        <v>731</v>
      </c>
      <c r="M62" s="2" t="s">
        <v>792</v>
      </c>
      <c r="N62" s="3" t="s">
        <v>733</v>
      </c>
      <c r="P62" s="3" t="s">
        <v>70</v>
      </c>
      <c r="R62" s="3" t="s">
        <v>72</v>
      </c>
      <c r="S62" s="4">
        <v>4</v>
      </c>
      <c r="T62" s="4">
        <v>5</v>
      </c>
      <c r="U62" s="5" t="s">
        <v>638</v>
      </c>
      <c r="V62" s="5" t="s">
        <v>638</v>
      </c>
      <c r="W62" s="5" t="s">
        <v>74</v>
      </c>
      <c r="X62" s="5" t="s">
        <v>74</v>
      </c>
      <c r="Y62" s="4">
        <v>134</v>
      </c>
      <c r="Z62" s="4">
        <v>8</v>
      </c>
      <c r="AA62" s="4">
        <v>10</v>
      </c>
      <c r="AB62" s="4">
        <v>1</v>
      </c>
      <c r="AC62" s="4">
        <v>2</v>
      </c>
      <c r="AD62" s="4">
        <v>35</v>
      </c>
      <c r="AE62" s="4">
        <v>37</v>
      </c>
      <c r="AF62" s="4">
        <v>0</v>
      </c>
      <c r="AG62" s="4">
        <v>0</v>
      </c>
      <c r="AH62" s="4">
        <v>32</v>
      </c>
      <c r="AI62" s="4">
        <v>34</v>
      </c>
      <c r="AJ62" s="4">
        <v>3</v>
      </c>
      <c r="AK62" s="4">
        <v>3</v>
      </c>
      <c r="AL62" s="4">
        <v>23</v>
      </c>
      <c r="AM62" s="4">
        <v>23</v>
      </c>
      <c r="AN62" s="4">
        <v>0</v>
      </c>
      <c r="AO62" s="4">
        <v>0</v>
      </c>
      <c r="AP62" s="4">
        <v>3</v>
      </c>
      <c r="AQ62" s="4">
        <v>4</v>
      </c>
      <c r="AR62" s="3" t="s">
        <v>65</v>
      </c>
      <c r="AS62" s="3" t="s">
        <v>65</v>
      </c>
      <c r="AT62" s="3" t="s">
        <v>65</v>
      </c>
      <c r="AV62" s="6" t="str">
        <f>HYPERLINK("http://mcgill.on.worldcat.org/oclc/939531610","Catalog Record")</f>
        <v>Catalog Record</v>
      </c>
      <c r="AW62" s="6" t="str">
        <f>HYPERLINK("http://www.worldcat.org/oclc/939531610","WorldCat Record")</f>
        <v>WorldCat Record</v>
      </c>
      <c r="AX62" s="3" t="s">
        <v>794</v>
      </c>
      <c r="AY62" s="3" t="s">
        <v>795</v>
      </c>
      <c r="AZ62" s="3" t="s">
        <v>796</v>
      </c>
      <c r="BA62" s="3" t="s">
        <v>796</v>
      </c>
      <c r="BB62" s="3" t="s">
        <v>800</v>
      </c>
      <c r="BC62" s="3" t="s">
        <v>80</v>
      </c>
      <c r="BD62" s="3" t="s">
        <v>81</v>
      </c>
      <c r="BE62" s="3" t="s">
        <v>798</v>
      </c>
      <c r="BF62" s="3" t="s">
        <v>800</v>
      </c>
      <c r="BG62" s="3" t="s">
        <v>801</v>
      </c>
    </row>
    <row r="63" spans="1:59" ht="72.5" x14ac:dyDescent="0.35">
      <c r="A63" s="2" t="s">
        <v>59</v>
      </c>
      <c r="B63" s="2" t="s">
        <v>60</v>
      </c>
      <c r="C63" s="2" t="s">
        <v>802</v>
      </c>
      <c r="D63" s="2" t="s">
        <v>803</v>
      </c>
      <c r="E63" s="2" t="s">
        <v>804</v>
      </c>
      <c r="G63" s="3" t="s">
        <v>65</v>
      </c>
      <c r="I63" s="3" t="s">
        <v>65</v>
      </c>
      <c r="J63" s="3" t="s">
        <v>65</v>
      </c>
      <c r="K63" s="3" t="s">
        <v>66</v>
      </c>
      <c r="L63" s="2" t="s">
        <v>731</v>
      </c>
      <c r="M63" s="2" t="s">
        <v>805</v>
      </c>
      <c r="N63" s="3" t="s">
        <v>323</v>
      </c>
      <c r="P63" s="3" t="s">
        <v>70</v>
      </c>
      <c r="R63" s="3" t="s">
        <v>72</v>
      </c>
      <c r="S63" s="4">
        <v>8</v>
      </c>
      <c r="T63" s="4">
        <v>8</v>
      </c>
      <c r="U63" s="5" t="s">
        <v>806</v>
      </c>
      <c r="V63" s="5" t="s">
        <v>806</v>
      </c>
      <c r="W63" s="5" t="s">
        <v>74</v>
      </c>
      <c r="X63" s="5" t="s">
        <v>74</v>
      </c>
      <c r="Y63" s="4">
        <v>338</v>
      </c>
      <c r="Z63" s="4">
        <v>22</v>
      </c>
      <c r="AA63" s="4">
        <v>25</v>
      </c>
      <c r="AB63" s="4">
        <v>2</v>
      </c>
      <c r="AC63" s="4">
        <v>5</v>
      </c>
      <c r="AD63" s="4">
        <v>66</v>
      </c>
      <c r="AE63" s="4">
        <v>67</v>
      </c>
      <c r="AF63" s="4">
        <v>0</v>
      </c>
      <c r="AG63" s="4">
        <v>0</v>
      </c>
      <c r="AH63" s="4">
        <v>63</v>
      </c>
      <c r="AI63" s="4">
        <v>64</v>
      </c>
      <c r="AJ63" s="4">
        <v>9</v>
      </c>
      <c r="AK63" s="4">
        <v>9</v>
      </c>
      <c r="AL63" s="4">
        <v>40</v>
      </c>
      <c r="AM63" s="4">
        <v>40</v>
      </c>
      <c r="AN63" s="4">
        <v>0</v>
      </c>
      <c r="AO63" s="4">
        <v>0</v>
      </c>
      <c r="AP63" s="4">
        <v>9</v>
      </c>
      <c r="AQ63" s="4">
        <v>9</v>
      </c>
      <c r="AR63" s="3" t="s">
        <v>65</v>
      </c>
      <c r="AS63" s="3" t="s">
        <v>65</v>
      </c>
      <c r="AT63" s="3" t="s">
        <v>65</v>
      </c>
      <c r="AV63" s="6" t="str">
        <f>HYPERLINK("http://mcgill.on.worldcat.org/oclc/745973108","Catalog Record")</f>
        <v>Catalog Record</v>
      </c>
      <c r="AW63" s="6" t="str">
        <f>HYPERLINK("http://www.worldcat.org/oclc/745973108","WorldCat Record")</f>
        <v>WorldCat Record</v>
      </c>
      <c r="AX63" s="3" t="s">
        <v>807</v>
      </c>
      <c r="AY63" s="3" t="s">
        <v>808</v>
      </c>
      <c r="AZ63" s="3" t="s">
        <v>809</v>
      </c>
      <c r="BA63" s="3" t="s">
        <v>809</v>
      </c>
      <c r="BB63" s="3" t="s">
        <v>810</v>
      </c>
      <c r="BC63" s="3" t="s">
        <v>80</v>
      </c>
      <c r="BD63" s="3" t="s">
        <v>185</v>
      </c>
      <c r="BE63" s="3" t="s">
        <v>811</v>
      </c>
      <c r="BF63" s="3" t="s">
        <v>810</v>
      </c>
      <c r="BG63" s="3" t="s">
        <v>812</v>
      </c>
    </row>
    <row r="64" spans="1:59" ht="72.5" x14ac:dyDescent="0.35">
      <c r="A64" s="2" t="s">
        <v>59</v>
      </c>
      <c r="B64" s="2" t="s">
        <v>60</v>
      </c>
      <c r="C64" s="2" t="s">
        <v>813</v>
      </c>
      <c r="D64" s="2" t="s">
        <v>814</v>
      </c>
      <c r="E64" s="2" t="s">
        <v>815</v>
      </c>
      <c r="G64" s="3" t="s">
        <v>65</v>
      </c>
      <c r="I64" s="3" t="s">
        <v>65</v>
      </c>
      <c r="J64" s="3" t="s">
        <v>65</v>
      </c>
      <c r="K64" s="3" t="s">
        <v>66</v>
      </c>
      <c r="L64" s="2" t="s">
        <v>731</v>
      </c>
      <c r="M64" s="2" t="s">
        <v>816</v>
      </c>
      <c r="N64" s="3" t="s">
        <v>684</v>
      </c>
      <c r="P64" s="3" t="s">
        <v>70</v>
      </c>
      <c r="R64" s="3" t="s">
        <v>72</v>
      </c>
      <c r="S64" s="4">
        <v>10</v>
      </c>
      <c r="T64" s="4">
        <v>10</v>
      </c>
      <c r="U64" s="5" t="s">
        <v>673</v>
      </c>
      <c r="V64" s="5" t="s">
        <v>673</v>
      </c>
      <c r="W64" s="5" t="s">
        <v>74</v>
      </c>
      <c r="X64" s="5" t="s">
        <v>74</v>
      </c>
      <c r="Y64" s="4">
        <v>274</v>
      </c>
      <c r="Z64" s="4">
        <v>14</v>
      </c>
      <c r="AA64" s="4">
        <v>18</v>
      </c>
      <c r="AB64" s="4">
        <v>1</v>
      </c>
      <c r="AC64" s="4">
        <v>4</v>
      </c>
      <c r="AD64" s="4">
        <v>58</v>
      </c>
      <c r="AE64" s="4">
        <v>58</v>
      </c>
      <c r="AF64" s="4">
        <v>0</v>
      </c>
      <c r="AG64" s="4">
        <v>0</v>
      </c>
      <c r="AH64" s="4">
        <v>55</v>
      </c>
      <c r="AI64" s="4">
        <v>55</v>
      </c>
      <c r="AJ64" s="4">
        <v>5</v>
      </c>
      <c r="AK64" s="4">
        <v>5</v>
      </c>
      <c r="AL64" s="4">
        <v>37</v>
      </c>
      <c r="AM64" s="4">
        <v>37</v>
      </c>
      <c r="AN64" s="4">
        <v>0</v>
      </c>
      <c r="AO64" s="4">
        <v>0</v>
      </c>
      <c r="AP64" s="4">
        <v>5</v>
      </c>
      <c r="AQ64" s="4">
        <v>5</v>
      </c>
      <c r="AR64" s="3" t="s">
        <v>65</v>
      </c>
      <c r="AS64" s="3" t="s">
        <v>65</v>
      </c>
      <c r="AT64" s="3" t="s">
        <v>65</v>
      </c>
      <c r="AV64" s="6" t="str">
        <f>HYPERLINK("http://mcgill.on.worldcat.org/oclc/813539057","Catalog Record")</f>
        <v>Catalog Record</v>
      </c>
      <c r="AW64" s="6" t="str">
        <f>HYPERLINK("http://www.worldcat.org/oclc/813539057","WorldCat Record")</f>
        <v>WorldCat Record</v>
      </c>
      <c r="AX64" s="3" t="s">
        <v>817</v>
      </c>
      <c r="AY64" s="3" t="s">
        <v>818</v>
      </c>
      <c r="AZ64" s="3" t="s">
        <v>819</v>
      </c>
      <c r="BA64" s="3" t="s">
        <v>819</v>
      </c>
      <c r="BB64" s="3" t="s">
        <v>820</v>
      </c>
      <c r="BC64" s="3" t="s">
        <v>80</v>
      </c>
      <c r="BD64" s="3" t="s">
        <v>81</v>
      </c>
      <c r="BE64" s="3" t="s">
        <v>821</v>
      </c>
      <c r="BF64" s="3" t="s">
        <v>820</v>
      </c>
      <c r="BG64" s="3" t="s">
        <v>822</v>
      </c>
    </row>
    <row r="65" spans="1:59" ht="72.5" x14ac:dyDescent="0.35">
      <c r="A65" s="2" t="s">
        <v>59</v>
      </c>
      <c r="B65" s="2" t="s">
        <v>60</v>
      </c>
      <c r="C65" s="2" t="s">
        <v>823</v>
      </c>
      <c r="D65" s="2" t="s">
        <v>824</v>
      </c>
      <c r="E65" s="2" t="s">
        <v>825</v>
      </c>
      <c r="G65" s="3" t="s">
        <v>65</v>
      </c>
      <c r="I65" s="3" t="s">
        <v>65</v>
      </c>
      <c r="J65" s="3" t="s">
        <v>65</v>
      </c>
      <c r="K65" s="3" t="s">
        <v>66</v>
      </c>
      <c r="L65" s="2" t="s">
        <v>731</v>
      </c>
      <c r="M65" s="2" t="s">
        <v>826</v>
      </c>
      <c r="N65" s="3" t="s">
        <v>745</v>
      </c>
      <c r="P65" s="3" t="s">
        <v>70</v>
      </c>
      <c r="R65" s="3" t="s">
        <v>72</v>
      </c>
      <c r="S65" s="4">
        <v>2</v>
      </c>
      <c r="T65" s="4">
        <v>2</v>
      </c>
      <c r="U65" s="5" t="s">
        <v>827</v>
      </c>
      <c r="V65" s="5" t="s">
        <v>827</v>
      </c>
      <c r="W65" s="5" t="s">
        <v>74</v>
      </c>
      <c r="X65" s="5" t="s">
        <v>74</v>
      </c>
      <c r="Y65" s="4">
        <v>41</v>
      </c>
      <c r="Z65" s="4">
        <v>3</v>
      </c>
      <c r="AA65" s="4">
        <v>3</v>
      </c>
      <c r="AB65" s="4">
        <v>1</v>
      </c>
      <c r="AC65" s="4">
        <v>1</v>
      </c>
      <c r="AD65" s="4">
        <v>17</v>
      </c>
      <c r="AE65" s="4">
        <v>17</v>
      </c>
      <c r="AF65" s="4">
        <v>0</v>
      </c>
      <c r="AG65" s="4">
        <v>0</v>
      </c>
      <c r="AH65" s="4">
        <v>16</v>
      </c>
      <c r="AI65" s="4">
        <v>16</v>
      </c>
      <c r="AJ65" s="4">
        <v>1</v>
      </c>
      <c r="AK65" s="4">
        <v>1</v>
      </c>
      <c r="AL65" s="4">
        <v>12</v>
      </c>
      <c r="AM65" s="4">
        <v>12</v>
      </c>
      <c r="AN65" s="4">
        <v>0</v>
      </c>
      <c r="AO65" s="4">
        <v>0</v>
      </c>
      <c r="AP65" s="4">
        <v>2</v>
      </c>
      <c r="AQ65" s="4">
        <v>2</v>
      </c>
      <c r="AR65" s="3" t="s">
        <v>65</v>
      </c>
      <c r="AS65" s="3" t="s">
        <v>65</v>
      </c>
      <c r="AT65" s="3" t="s">
        <v>65</v>
      </c>
      <c r="AV65" s="6" t="str">
        <f>HYPERLINK("http://mcgill.on.worldcat.org/oclc/958781807","Catalog Record")</f>
        <v>Catalog Record</v>
      </c>
      <c r="AW65" s="6" t="str">
        <f>HYPERLINK("http://www.worldcat.org/oclc/958781807","WorldCat Record")</f>
        <v>WorldCat Record</v>
      </c>
      <c r="AX65" s="3" t="s">
        <v>828</v>
      </c>
      <c r="AY65" s="3" t="s">
        <v>829</v>
      </c>
      <c r="AZ65" s="3" t="s">
        <v>830</v>
      </c>
      <c r="BA65" s="3" t="s">
        <v>830</v>
      </c>
      <c r="BB65" s="3" t="s">
        <v>831</v>
      </c>
      <c r="BC65" s="3" t="s">
        <v>80</v>
      </c>
      <c r="BD65" s="3" t="s">
        <v>185</v>
      </c>
      <c r="BE65" s="3" t="s">
        <v>832</v>
      </c>
      <c r="BF65" s="3" t="s">
        <v>831</v>
      </c>
      <c r="BG65" s="3" t="s">
        <v>833</v>
      </c>
    </row>
    <row r="66" spans="1:59" ht="72.5" x14ac:dyDescent="0.35">
      <c r="A66" s="2" t="s">
        <v>59</v>
      </c>
      <c r="B66" s="2" t="s">
        <v>60</v>
      </c>
      <c r="C66" s="2" t="s">
        <v>834</v>
      </c>
      <c r="D66" s="2" t="s">
        <v>835</v>
      </c>
      <c r="E66" s="2" t="s">
        <v>836</v>
      </c>
      <c r="G66" s="3" t="s">
        <v>65</v>
      </c>
      <c r="I66" s="3" t="s">
        <v>65</v>
      </c>
      <c r="J66" s="3" t="s">
        <v>65</v>
      </c>
      <c r="K66" s="3" t="s">
        <v>66</v>
      </c>
      <c r="L66" s="2" t="s">
        <v>837</v>
      </c>
      <c r="M66" s="2" t="s">
        <v>838</v>
      </c>
      <c r="N66" s="3" t="s">
        <v>613</v>
      </c>
      <c r="O66" s="2" t="s">
        <v>839</v>
      </c>
      <c r="P66" s="3" t="s">
        <v>70</v>
      </c>
      <c r="R66" s="3" t="s">
        <v>72</v>
      </c>
      <c r="S66" s="4">
        <v>1</v>
      </c>
      <c r="T66" s="4">
        <v>1</v>
      </c>
      <c r="U66" s="5" t="s">
        <v>840</v>
      </c>
      <c r="V66" s="5" t="s">
        <v>840</v>
      </c>
      <c r="W66" s="5" t="s">
        <v>74</v>
      </c>
      <c r="X66" s="5" t="s">
        <v>74</v>
      </c>
      <c r="Y66" s="4">
        <v>537</v>
      </c>
      <c r="Z66" s="4">
        <v>23</v>
      </c>
      <c r="AA66" s="4">
        <v>29</v>
      </c>
      <c r="AB66" s="4">
        <v>4</v>
      </c>
      <c r="AC66" s="4">
        <v>5</v>
      </c>
      <c r="AD66" s="4">
        <v>54</v>
      </c>
      <c r="AE66" s="4">
        <v>55</v>
      </c>
      <c r="AF66" s="4">
        <v>0</v>
      </c>
      <c r="AG66" s="4">
        <v>0</v>
      </c>
      <c r="AH66" s="4">
        <v>51</v>
      </c>
      <c r="AI66" s="4">
        <v>52</v>
      </c>
      <c r="AJ66" s="4">
        <v>3</v>
      </c>
      <c r="AK66" s="4">
        <v>4</v>
      </c>
      <c r="AL66" s="4">
        <v>40</v>
      </c>
      <c r="AM66" s="4">
        <v>40</v>
      </c>
      <c r="AN66" s="4">
        <v>0</v>
      </c>
      <c r="AO66" s="4">
        <v>0</v>
      </c>
      <c r="AP66" s="4">
        <v>3</v>
      </c>
      <c r="AQ66" s="4">
        <v>4</v>
      </c>
      <c r="AR66" s="3" t="s">
        <v>65</v>
      </c>
      <c r="AS66" s="3" t="s">
        <v>65</v>
      </c>
      <c r="AT66" s="3" t="s">
        <v>65</v>
      </c>
      <c r="AV66" s="6" t="str">
        <f>HYPERLINK("http://mcgill.on.worldcat.org/oclc/212855112","Catalog Record")</f>
        <v>Catalog Record</v>
      </c>
      <c r="AW66" s="6" t="str">
        <f>HYPERLINK("http://www.worldcat.org/oclc/212855112","WorldCat Record")</f>
        <v>WorldCat Record</v>
      </c>
      <c r="AX66" s="3" t="s">
        <v>841</v>
      </c>
      <c r="AY66" s="3" t="s">
        <v>842</v>
      </c>
      <c r="AZ66" s="3" t="s">
        <v>843</v>
      </c>
      <c r="BA66" s="3" t="s">
        <v>843</v>
      </c>
      <c r="BB66" s="3" t="s">
        <v>844</v>
      </c>
      <c r="BC66" s="3" t="s">
        <v>80</v>
      </c>
      <c r="BD66" s="3" t="s">
        <v>81</v>
      </c>
      <c r="BE66" s="3" t="s">
        <v>845</v>
      </c>
      <c r="BF66" s="3" t="s">
        <v>844</v>
      </c>
      <c r="BG66" s="3" t="s">
        <v>846</v>
      </c>
    </row>
    <row r="67" spans="1:59" ht="58" x14ac:dyDescent="0.35">
      <c r="A67" s="2" t="s">
        <v>59</v>
      </c>
      <c r="B67" s="2" t="s">
        <v>60</v>
      </c>
      <c r="C67" s="2" t="s">
        <v>847</v>
      </c>
      <c r="D67" s="2" t="s">
        <v>848</v>
      </c>
      <c r="E67" s="2" t="s">
        <v>849</v>
      </c>
      <c r="G67" s="3" t="s">
        <v>65</v>
      </c>
      <c r="I67" s="3" t="s">
        <v>65</v>
      </c>
      <c r="J67" s="3" t="s">
        <v>75</v>
      </c>
      <c r="K67" s="3" t="s">
        <v>66</v>
      </c>
      <c r="L67" s="2" t="s">
        <v>837</v>
      </c>
      <c r="M67" s="2" t="s">
        <v>850</v>
      </c>
      <c r="N67" s="3" t="s">
        <v>463</v>
      </c>
      <c r="O67" s="2" t="s">
        <v>851</v>
      </c>
      <c r="P67" s="3" t="s">
        <v>70</v>
      </c>
      <c r="R67" s="3" t="s">
        <v>72</v>
      </c>
      <c r="S67" s="4">
        <v>27</v>
      </c>
      <c r="T67" s="4">
        <v>27</v>
      </c>
      <c r="U67" s="5" t="s">
        <v>852</v>
      </c>
      <c r="V67" s="5" t="s">
        <v>852</v>
      </c>
      <c r="W67" s="5" t="s">
        <v>74</v>
      </c>
      <c r="X67" s="5" t="s">
        <v>74</v>
      </c>
      <c r="Y67" s="4">
        <v>823</v>
      </c>
      <c r="Z67" s="4">
        <v>27</v>
      </c>
      <c r="AA67" s="4">
        <v>58</v>
      </c>
      <c r="AB67" s="4">
        <v>2</v>
      </c>
      <c r="AC67" s="4">
        <v>7</v>
      </c>
      <c r="AD67" s="4">
        <v>80</v>
      </c>
      <c r="AE67" s="4">
        <v>93</v>
      </c>
      <c r="AF67" s="4">
        <v>0</v>
      </c>
      <c r="AG67" s="4">
        <v>0</v>
      </c>
      <c r="AH67" s="4">
        <v>74</v>
      </c>
      <c r="AI67" s="4">
        <v>85</v>
      </c>
      <c r="AJ67" s="4">
        <v>5</v>
      </c>
      <c r="AK67" s="4">
        <v>9</v>
      </c>
      <c r="AL67" s="4">
        <v>49</v>
      </c>
      <c r="AM67" s="4">
        <v>52</v>
      </c>
      <c r="AN67" s="4">
        <v>0</v>
      </c>
      <c r="AO67" s="4">
        <v>0</v>
      </c>
      <c r="AP67" s="4">
        <v>6</v>
      </c>
      <c r="AQ67" s="4">
        <v>12</v>
      </c>
      <c r="AR67" s="3" t="s">
        <v>65</v>
      </c>
      <c r="AS67" s="3" t="s">
        <v>65</v>
      </c>
      <c r="AT67" s="3" t="s">
        <v>65</v>
      </c>
      <c r="AV67" s="6" t="str">
        <f>HYPERLINK("http://mcgill.on.worldcat.org/oclc/46918187","Catalog Record")</f>
        <v>Catalog Record</v>
      </c>
      <c r="AW67" s="6" t="str">
        <f>HYPERLINK("http://www.worldcat.org/oclc/46918187","WorldCat Record")</f>
        <v>WorldCat Record</v>
      </c>
      <c r="AX67" s="3" t="s">
        <v>853</v>
      </c>
      <c r="AY67" s="3" t="s">
        <v>854</v>
      </c>
      <c r="AZ67" s="3" t="s">
        <v>855</v>
      </c>
      <c r="BA67" s="3" t="s">
        <v>855</v>
      </c>
      <c r="BB67" s="3" t="s">
        <v>856</v>
      </c>
      <c r="BC67" s="3" t="s">
        <v>80</v>
      </c>
      <c r="BD67" s="3" t="s">
        <v>81</v>
      </c>
      <c r="BE67" s="3" t="s">
        <v>857</v>
      </c>
      <c r="BF67" s="3" t="s">
        <v>856</v>
      </c>
      <c r="BG67" s="3" t="s">
        <v>858</v>
      </c>
    </row>
    <row r="68" spans="1:59" ht="58" x14ac:dyDescent="0.35">
      <c r="A68" s="2" t="s">
        <v>59</v>
      </c>
      <c r="B68" s="2" t="s">
        <v>60</v>
      </c>
      <c r="C68" s="2" t="s">
        <v>859</v>
      </c>
      <c r="D68" s="2" t="s">
        <v>860</v>
      </c>
      <c r="E68" s="2" t="s">
        <v>861</v>
      </c>
      <c r="G68" s="3" t="s">
        <v>65</v>
      </c>
      <c r="I68" s="3" t="s">
        <v>65</v>
      </c>
      <c r="J68" s="3" t="s">
        <v>75</v>
      </c>
      <c r="K68" s="3" t="s">
        <v>66</v>
      </c>
      <c r="L68" s="2" t="s">
        <v>862</v>
      </c>
      <c r="M68" s="2" t="s">
        <v>863</v>
      </c>
      <c r="N68" s="3" t="s">
        <v>375</v>
      </c>
      <c r="O68" s="2" t="s">
        <v>864</v>
      </c>
      <c r="P68" s="3" t="s">
        <v>70</v>
      </c>
      <c r="R68" s="3" t="s">
        <v>72</v>
      </c>
      <c r="S68" s="4">
        <v>2</v>
      </c>
      <c r="T68" s="4">
        <v>2</v>
      </c>
      <c r="U68" s="5" t="s">
        <v>865</v>
      </c>
      <c r="V68" s="5" t="s">
        <v>865</v>
      </c>
      <c r="W68" s="5" t="s">
        <v>74</v>
      </c>
      <c r="X68" s="5" t="s">
        <v>74</v>
      </c>
      <c r="Y68" s="4">
        <v>361</v>
      </c>
      <c r="Z68" s="4">
        <v>19</v>
      </c>
      <c r="AA68" s="4">
        <v>58</v>
      </c>
      <c r="AB68" s="4">
        <v>2</v>
      </c>
      <c r="AC68" s="4">
        <v>7</v>
      </c>
      <c r="AD68" s="4">
        <v>21</v>
      </c>
      <c r="AE68" s="4">
        <v>93</v>
      </c>
      <c r="AF68" s="4">
        <v>0</v>
      </c>
      <c r="AG68" s="4">
        <v>0</v>
      </c>
      <c r="AH68" s="4">
        <v>21</v>
      </c>
      <c r="AI68" s="4">
        <v>85</v>
      </c>
      <c r="AJ68" s="4">
        <v>4</v>
      </c>
      <c r="AK68" s="4">
        <v>9</v>
      </c>
      <c r="AL68" s="4">
        <v>9</v>
      </c>
      <c r="AM68" s="4">
        <v>52</v>
      </c>
      <c r="AN68" s="4">
        <v>0</v>
      </c>
      <c r="AO68" s="4">
        <v>0</v>
      </c>
      <c r="AP68" s="4">
        <v>5</v>
      </c>
      <c r="AQ68" s="4">
        <v>12</v>
      </c>
      <c r="AR68" s="3" t="s">
        <v>65</v>
      </c>
      <c r="AS68" s="3" t="s">
        <v>65</v>
      </c>
      <c r="AT68" s="3" t="s">
        <v>65</v>
      </c>
      <c r="AV68" s="6" t="str">
        <f>HYPERLINK("http://mcgill.on.worldcat.org/oclc/50620200","Catalog Record")</f>
        <v>Catalog Record</v>
      </c>
      <c r="AW68" s="6" t="str">
        <f>HYPERLINK("http://www.worldcat.org/oclc/50620200","WorldCat Record")</f>
        <v>WorldCat Record</v>
      </c>
      <c r="AX68" s="3" t="s">
        <v>853</v>
      </c>
      <c r="AY68" s="3" t="s">
        <v>866</v>
      </c>
      <c r="AZ68" s="3" t="s">
        <v>867</v>
      </c>
      <c r="BA68" s="3" t="s">
        <v>867</v>
      </c>
      <c r="BB68" s="3" t="s">
        <v>868</v>
      </c>
      <c r="BC68" s="3" t="s">
        <v>80</v>
      </c>
      <c r="BD68" s="3" t="s">
        <v>81</v>
      </c>
      <c r="BE68" s="3" t="s">
        <v>869</v>
      </c>
      <c r="BF68" s="3" t="s">
        <v>868</v>
      </c>
      <c r="BG68" s="3" t="s">
        <v>870</v>
      </c>
    </row>
    <row r="69" spans="1:59" ht="72.5" x14ac:dyDescent="0.35">
      <c r="A69" s="2" t="s">
        <v>59</v>
      </c>
      <c r="B69" s="2" t="s">
        <v>60</v>
      </c>
      <c r="C69" s="2" t="s">
        <v>871</v>
      </c>
      <c r="D69" s="2" t="s">
        <v>872</v>
      </c>
      <c r="E69" s="2" t="s">
        <v>873</v>
      </c>
      <c r="G69" s="3" t="s">
        <v>65</v>
      </c>
      <c r="I69" s="3" t="s">
        <v>65</v>
      </c>
      <c r="J69" s="3" t="s">
        <v>65</v>
      </c>
      <c r="K69" s="3" t="s">
        <v>66</v>
      </c>
      <c r="L69" s="2" t="s">
        <v>862</v>
      </c>
      <c r="M69" s="2" t="s">
        <v>874</v>
      </c>
      <c r="N69" s="3" t="s">
        <v>875</v>
      </c>
      <c r="O69" s="2" t="s">
        <v>864</v>
      </c>
      <c r="P69" s="3" t="s">
        <v>70</v>
      </c>
      <c r="R69" s="3" t="s">
        <v>72</v>
      </c>
      <c r="S69" s="4">
        <v>2</v>
      </c>
      <c r="T69" s="4">
        <v>2</v>
      </c>
      <c r="U69" s="5" t="s">
        <v>840</v>
      </c>
      <c r="V69" s="5" t="s">
        <v>840</v>
      </c>
      <c r="W69" s="5" t="s">
        <v>74</v>
      </c>
      <c r="X69" s="5" t="s">
        <v>74</v>
      </c>
      <c r="Y69" s="4">
        <v>63</v>
      </c>
      <c r="Z69" s="4">
        <v>4</v>
      </c>
      <c r="AA69" s="4">
        <v>26</v>
      </c>
      <c r="AB69" s="4">
        <v>1</v>
      </c>
      <c r="AC69" s="4">
        <v>3</v>
      </c>
      <c r="AD69" s="4">
        <v>8</v>
      </c>
      <c r="AE69" s="4">
        <v>65</v>
      </c>
      <c r="AF69" s="4">
        <v>0</v>
      </c>
      <c r="AG69" s="4">
        <v>0</v>
      </c>
      <c r="AH69" s="4">
        <v>8</v>
      </c>
      <c r="AI69" s="4">
        <v>61</v>
      </c>
      <c r="AJ69" s="4">
        <v>1</v>
      </c>
      <c r="AK69" s="4">
        <v>7</v>
      </c>
      <c r="AL69" s="4">
        <v>5</v>
      </c>
      <c r="AM69" s="4">
        <v>40</v>
      </c>
      <c r="AN69" s="4">
        <v>0</v>
      </c>
      <c r="AO69" s="4">
        <v>0</v>
      </c>
      <c r="AP69" s="4">
        <v>1</v>
      </c>
      <c r="AQ69" s="4">
        <v>7</v>
      </c>
      <c r="AR69" s="3" t="s">
        <v>65</v>
      </c>
      <c r="AS69" s="3" t="s">
        <v>65</v>
      </c>
      <c r="AT69" s="3" t="s">
        <v>65</v>
      </c>
      <c r="AV69" s="6" t="str">
        <f>HYPERLINK("http://mcgill.on.worldcat.org/oclc/64433428","Catalog Record")</f>
        <v>Catalog Record</v>
      </c>
      <c r="AW69" s="6" t="str">
        <f>HYPERLINK("http://www.worldcat.org/oclc/64433428","WorldCat Record")</f>
        <v>WorldCat Record</v>
      </c>
      <c r="AX69" s="3" t="s">
        <v>876</v>
      </c>
      <c r="AY69" s="3" t="s">
        <v>877</v>
      </c>
      <c r="AZ69" s="3" t="s">
        <v>878</v>
      </c>
      <c r="BA69" s="3" t="s">
        <v>878</v>
      </c>
      <c r="BB69" s="3" t="s">
        <v>879</v>
      </c>
      <c r="BC69" s="3" t="s">
        <v>80</v>
      </c>
      <c r="BD69" s="3" t="s">
        <v>81</v>
      </c>
      <c r="BE69" s="3" t="s">
        <v>880</v>
      </c>
      <c r="BF69" s="3" t="s">
        <v>879</v>
      </c>
      <c r="BG69" s="3" t="s">
        <v>881</v>
      </c>
    </row>
    <row r="70" spans="1:59" ht="72.5" x14ac:dyDescent="0.35">
      <c r="A70" s="2" t="s">
        <v>59</v>
      </c>
      <c r="B70" s="2" t="s">
        <v>60</v>
      </c>
      <c r="C70" s="2" t="s">
        <v>882</v>
      </c>
      <c r="D70" s="2" t="s">
        <v>883</v>
      </c>
      <c r="E70" s="2" t="s">
        <v>884</v>
      </c>
      <c r="G70" s="3" t="s">
        <v>65</v>
      </c>
      <c r="I70" s="3" t="s">
        <v>65</v>
      </c>
      <c r="J70" s="3" t="s">
        <v>65</v>
      </c>
      <c r="K70" s="3" t="s">
        <v>66</v>
      </c>
      <c r="L70" s="2" t="s">
        <v>837</v>
      </c>
      <c r="M70" s="2" t="s">
        <v>885</v>
      </c>
      <c r="N70" s="3" t="s">
        <v>886</v>
      </c>
      <c r="O70" s="2" t="s">
        <v>839</v>
      </c>
      <c r="P70" s="3" t="s">
        <v>70</v>
      </c>
      <c r="R70" s="3" t="s">
        <v>72</v>
      </c>
      <c r="S70" s="4">
        <v>2</v>
      </c>
      <c r="T70" s="4">
        <v>2</v>
      </c>
      <c r="U70" s="5" t="s">
        <v>840</v>
      </c>
      <c r="V70" s="5" t="s">
        <v>840</v>
      </c>
      <c r="W70" s="5" t="s">
        <v>74</v>
      </c>
      <c r="X70" s="5" t="s">
        <v>74</v>
      </c>
      <c r="Y70" s="4">
        <v>469</v>
      </c>
      <c r="Z70" s="4">
        <v>26</v>
      </c>
      <c r="AA70" s="4">
        <v>32</v>
      </c>
      <c r="AB70" s="4">
        <v>3</v>
      </c>
      <c r="AC70" s="4">
        <v>5</v>
      </c>
      <c r="AD70" s="4">
        <v>69</v>
      </c>
      <c r="AE70" s="4">
        <v>75</v>
      </c>
      <c r="AF70" s="4">
        <v>0</v>
      </c>
      <c r="AG70" s="4">
        <v>0</v>
      </c>
      <c r="AH70" s="4">
        <v>63</v>
      </c>
      <c r="AI70" s="4">
        <v>69</v>
      </c>
      <c r="AJ70" s="4">
        <v>4</v>
      </c>
      <c r="AK70" s="4">
        <v>7</v>
      </c>
      <c r="AL70" s="4">
        <v>45</v>
      </c>
      <c r="AM70" s="4">
        <v>47</v>
      </c>
      <c r="AN70" s="4">
        <v>0</v>
      </c>
      <c r="AO70" s="4">
        <v>0</v>
      </c>
      <c r="AP70" s="4">
        <v>4</v>
      </c>
      <c r="AQ70" s="4">
        <v>7</v>
      </c>
      <c r="AR70" s="3" t="s">
        <v>65</v>
      </c>
      <c r="AS70" s="3" t="s">
        <v>65</v>
      </c>
      <c r="AT70" s="3" t="s">
        <v>75</v>
      </c>
      <c r="AU70" s="6" t="str">
        <f>HYPERLINK("http://catalog.hathitrust.org/Record/005546063","HathiTrust Record")</f>
        <v>HathiTrust Record</v>
      </c>
      <c r="AV70" s="6" t="str">
        <f>HYPERLINK("http://mcgill.on.worldcat.org/oclc/70836791","Catalog Record")</f>
        <v>Catalog Record</v>
      </c>
      <c r="AW70" s="6" t="str">
        <f>HYPERLINK("http://www.worldcat.org/oclc/70836791","WorldCat Record")</f>
        <v>WorldCat Record</v>
      </c>
      <c r="AX70" s="3" t="s">
        <v>887</v>
      </c>
      <c r="AY70" s="3" t="s">
        <v>888</v>
      </c>
      <c r="AZ70" s="3" t="s">
        <v>889</v>
      </c>
      <c r="BA70" s="3" t="s">
        <v>889</v>
      </c>
      <c r="BB70" s="3" t="s">
        <v>890</v>
      </c>
      <c r="BC70" s="3" t="s">
        <v>80</v>
      </c>
      <c r="BD70" s="3" t="s">
        <v>81</v>
      </c>
      <c r="BE70" s="3" t="s">
        <v>891</v>
      </c>
      <c r="BF70" s="3" t="s">
        <v>890</v>
      </c>
      <c r="BG70" s="3" t="s">
        <v>892</v>
      </c>
    </row>
    <row r="71" spans="1:59" ht="72.5" x14ac:dyDescent="0.35">
      <c r="A71" s="2" t="s">
        <v>59</v>
      </c>
      <c r="B71" s="2" t="s">
        <v>60</v>
      </c>
      <c r="C71" s="2" t="s">
        <v>893</v>
      </c>
      <c r="D71" s="2" t="s">
        <v>894</v>
      </c>
      <c r="E71" s="2" t="s">
        <v>895</v>
      </c>
      <c r="G71" s="3" t="s">
        <v>65</v>
      </c>
      <c r="I71" s="3" t="s">
        <v>65</v>
      </c>
      <c r="J71" s="3" t="s">
        <v>65</v>
      </c>
      <c r="K71" s="3" t="s">
        <v>66</v>
      </c>
      <c r="L71" s="2" t="s">
        <v>862</v>
      </c>
      <c r="M71" s="2" t="s">
        <v>896</v>
      </c>
      <c r="N71" s="3" t="s">
        <v>69</v>
      </c>
      <c r="P71" s="3" t="s">
        <v>70</v>
      </c>
      <c r="R71" s="3" t="s">
        <v>72</v>
      </c>
      <c r="S71" s="4">
        <v>14</v>
      </c>
      <c r="T71" s="4">
        <v>14</v>
      </c>
      <c r="U71" s="5" t="s">
        <v>414</v>
      </c>
      <c r="V71" s="5" t="s">
        <v>414</v>
      </c>
      <c r="W71" s="5" t="s">
        <v>74</v>
      </c>
      <c r="X71" s="5" t="s">
        <v>74</v>
      </c>
      <c r="Y71" s="4">
        <v>128</v>
      </c>
      <c r="Z71" s="4">
        <v>9</v>
      </c>
      <c r="AA71" s="4">
        <v>31</v>
      </c>
      <c r="AB71" s="4">
        <v>1</v>
      </c>
      <c r="AC71" s="4">
        <v>5</v>
      </c>
      <c r="AD71" s="4">
        <v>40</v>
      </c>
      <c r="AE71" s="4">
        <v>78</v>
      </c>
      <c r="AF71" s="4">
        <v>0</v>
      </c>
      <c r="AG71" s="4">
        <v>2</v>
      </c>
      <c r="AH71" s="4">
        <v>38</v>
      </c>
      <c r="AI71" s="4">
        <v>62</v>
      </c>
      <c r="AJ71" s="4">
        <v>5</v>
      </c>
      <c r="AK71" s="4">
        <v>16</v>
      </c>
      <c r="AL71" s="4">
        <v>23</v>
      </c>
      <c r="AM71" s="4">
        <v>36</v>
      </c>
      <c r="AN71" s="4">
        <v>0</v>
      </c>
      <c r="AO71" s="4">
        <v>0</v>
      </c>
      <c r="AP71" s="4">
        <v>5</v>
      </c>
      <c r="AQ71" s="4">
        <v>22</v>
      </c>
      <c r="AR71" s="3" t="s">
        <v>65</v>
      </c>
      <c r="AS71" s="3" t="s">
        <v>65</v>
      </c>
      <c r="AT71" s="3" t="s">
        <v>75</v>
      </c>
      <c r="AU71" s="6" t="str">
        <f>HYPERLINK("http://catalog.hathitrust.org/Record/003980120","HathiTrust Record")</f>
        <v>HathiTrust Record</v>
      </c>
      <c r="AV71" s="6" t="str">
        <f>HYPERLINK("http://mcgill.on.worldcat.org/oclc/36557024","Catalog Record")</f>
        <v>Catalog Record</v>
      </c>
      <c r="AW71" s="6" t="str">
        <f>HYPERLINK("http://www.worldcat.org/oclc/36557024","WorldCat Record")</f>
        <v>WorldCat Record</v>
      </c>
      <c r="AX71" s="3" t="s">
        <v>897</v>
      </c>
      <c r="AY71" s="3" t="s">
        <v>898</v>
      </c>
      <c r="AZ71" s="3" t="s">
        <v>899</v>
      </c>
      <c r="BA71" s="3" t="s">
        <v>899</v>
      </c>
      <c r="BB71" s="3" t="s">
        <v>900</v>
      </c>
      <c r="BC71" s="3" t="s">
        <v>80</v>
      </c>
      <c r="BD71" s="3" t="s">
        <v>81</v>
      </c>
      <c r="BE71" s="3" t="s">
        <v>901</v>
      </c>
      <c r="BF71" s="3" t="s">
        <v>900</v>
      </c>
      <c r="BG71" s="3" t="s">
        <v>902</v>
      </c>
    </row>
    <row r="72" spans="1:59" ht="58" x14ac:dyDescent="0.35">
      <c r="A72" s="2" t="s">
        <v>59</v>
      </c>
      <c r="B72" s="2" t="s">
        <v>60</v>
      </c>
      <c r="C72" s="2" t="s">
        <v>903</v>
      </c>
      <c r="D72" s="2" t="s">
        <v>904</v>
      </c>
      <c r="E72" s="2" t="s">
        <v>905</v>
      </c>
      <c r="G72" s="3" t="s">
        <v>65</v>
      </c>
      <c r="I72" s="3" t="s">
        <v>65</v>
      </c>
      <c r="J72" s="3" t="s">
        <v>65</v>
      </c>
      <c r="K72" s="3" t="s">
        <v>66</v>
      </c>
      <c r="L72" s="2" t="s">
        <v>906</v>
      </c>
      <c r="M72" s="2" t="s">
        <v>907</v>
      </c>
      <c r="N72" s="3" t="s">
        <v>908</v>
      </c>
      <c r="P72" s="3" t="s">
        <v>70</v>
      </c>
      <c r="Q72" s="2" t="s">
        <v>909</v>
      </c>
      <c r="R72" s="3" t="s">
        <v>72</v>
      </c>
      <c r="S72" s="4">
        <v>4</v>
      </c>
      <c r="T72" s="4">
        <v>4</v>
      </c>
      <c r="U72" s="5" t="s">
        <v>910</v>
      </c>
      <c r="V72" s="5" t="s">
        <v>910</v>
      </c>
      <c r="W72" s="5" t="s">
        <v>74</v>
      </c>
      <c r="X72" s="5" t="s">
        <v>74</v>
      </c>
      <c r="Y72" s="4">
        <v>105</v>
      </c>
      <c r="Z72" s="4">
        <v>10</v>
      </c>
      <c r="AA72" s="4">
        <v>10</v>
      </c>
      <c r="AB72" s="4">
        <v>2</v>
      </c>
      <c r="AC72" s="4">
        <v>2</v>
      </c>
      <c r="AD72" s="4">
        <v>54</v>
      </c>
      <c r="AE72" s="4">
        <v>58</v>
      </c>
      <c r="AF72" s="4">
        <v>1</v>
      </c>
      <c r="AG72" s="4">
        <v>1</v>
      </c>
      <c r="AH72" s="4">
        <v>48</v>
      </c>
      <c r="AI72" s="4">
        <v>52</v>
      </c>
      <c r="AJ72" s="4">
        <v>7</v>
      </c>
      <c r="AK72" s="4">
        <v>7</v>
      </c>
      <c r="AL72" s="4">
        <v>32</v>
      </c>
      <c r="AM72" s="4">
        <v>33</v>
      </c>
      <c r="AN72" s="4">
        <v>0</v>
      </c>
      <c r="AO72" s="4">
        <v>0</v>
      </c>
      <c r="AP72" s="4">
        <v>6</v>
      </c>
      <c r="AQ72" s="4">
        <v>6</v>
      </c>
      <c r="AR72" s="3" t="s">
        <v>65</v>
      </c>
      <c r="AS72" s="3" t="s">
        <v>65</v>
      </c>
      <c r="AT72" s="3" t="s">
        <v>75</v>
      </c>
      <c r="AU72" s="6" t="str">
        <f>HYPERLINK("http://catalog.hathitrust.org/Record/000981601","HathiTrust Record")</f>
        <v>HathiTrust Record</v>
      </c>
      <c r="AV72" s="6" t="str">
        <f>HYPERLINK("http://mcgill.on.worldcat.org/oclc/5906732","Catalog Record")</f>
        <v>Catalog Record</v>
      </c>
      <c r="AW72" s="6" t="str">
        <f>HYPERLINK("http://www.worldcat.org/oclc/5906732","WorldCat Record")</f>
        <v>WorldCat Record</v>
      </c>
      <c r="AX72" s="3" t="s">
        <v>911</v>
      </c>
      <c r="AY72" s="3" t="s">
        <v>912</v>
      </c>
      <c r="AZ72" s="3" t="s">
        <v>913</v>
      </c>
      <c r="BA72" s="3" t="s">
        <v>913</v>
      </c>
      <c r="BB72" s="3" t="s">
        <v>914</v>
      </c>
      <c r="BC72" s="3" t="s">
        <v>80</v>
      </c>
      <c r="BD72" s="3" t="s">
        <v>81</v>
      </c>
      <c r="BF72" s="3" t="s">
        <v>914</v>
      </c>
      <c r="BG72" s="3" t="s">
        <v>915</v>
      </c>
    </row>
    <row r="73" spans="1:59" ht="58" x14ac:dyDescent="0.35">
      <c r="A73" s="2" t="s">
        <v>59</v>
      </c>
      <c r="B73" s="2" t="s">
        <v>60</v>
      </c>
      <c r="C73" s="2" t="s">
        <v>916</v>
      </c>
      <c r="D73" s="2" t="s">
        <v>917</v>
      </c>
      <c r="E73" s="2" t="s">
        <v>918</v>
      </c>
      <c r="G73" s="3" t="s">
        <v>65</v>
      </c>
      <c r="I73" s="3" t="s">
        <v>65</v>
      </c>
      <c r="J73" s="3" t="s">
        <v>65</v>
      </c>
      <c r="K73" s="3" t="s">
        <v>66</v>
      </c>
      <c r="L73" s="2" t="s">
        <v>919</v>
      </c>
      <c r="M73" s="2" t="s">
        <v>920</v>
      </c>
      <c r="N73" s="3" t="s">
        <v>921</v>
      </c>
      <c r="P73" s="3" t="s">
        <v>70</v>
      </c>
      <c r="R73" s="3" t="s">
        <v>72</v>
      </c>
      <c r="S73" s="4">
        <v>5</v>
      </c>
      <c r="T73" s="4">
        <v>5</v>
      </c>
      <c r="U73" s="5" t="s">
        <v>922</v>
      </c>
      <c r="V73" s="5" t="s">
        <v>922</v>
      </c>
      <c r="W73" s="5" t="s">
        <v>74</v>
      </c>
      <c r="X73" s="5" t="s">
        <v>74</v>
      </c>
      <c r="Y73" s="4">
        <v>59</v>
      </c>
      <c r="Z73" s="4">
        <v>2</v>
      </c>
      <c r="AA73" s="4">
        <v>3</v>
      </c>
      <c r="AB73" s="4">
        <v>1</v>
      </c>
      <c r="AC73" s="4">
        <v>1</v>
      </c>
      <c r="AD73" s="4">
        <v>27</v>
      </c>
      <c r="AE73" s="4">
        <v>29</v>
      </c>
      <c r="AF73" s="4">
        <v>0</v>
      </c>
      <c r="AG73" s="4">
        <v>0</v>
      </c>
      <c r="AH73" s="4">
        <v>25</v>
      </c>
      <c r="AI73" s="4">
        <v>27</v>
      </c>
      <c r="AJ73" s="4">
        <v>1</v>
      </c>
      <c r="AK73" s="4">
        <v>1</v>
      </c>
      <c r="AL73" s="4">
        <v>15</v>
      </c>
      <c r="AM73" s="4">
        <v>16</v>
      </c>
      <c r="AN73" s="4">
        <v>0</v>
      </c>
      <c r="AO73" s="4">
        <v>0</v>
      </c>
      <c r="AP73" s="4">
        <v>1</v>
      </c>
      <c r="AQ73" s="4">
        <v>1</v>
      </c>
      <c r="AR73" s="3" t="s">
        <v>65</v>
      </c>
      <c r="AS73" s="3" t="s">
        <v>65</v>
      </c>
      <c r="AT73" s="3" t="s">
        <v>65</v>
      </c>
      <c r="AV73" s="6" t="str">
        <f>HYPERLINK("http://mcgill.on.worldcat.org/oclc/3719524","Catalog Record")</f>
        <v>Catalog Record</v>
      </c>
      <c r="AW73" s="6" t="str">
        <f>HYPERLINK("http://www.worldcat.org/oclc/3719524","WorldCat Record")</f>
        <v>WorldCat Record</v>
      </c>
      <c r="AX73" s="3" t="s">
        <v>923</v>
      </c>
      <c r="AY73" s="3" t="s">
        <v>924</v>
      </c>
      <c r="AZ73" s="3" t="s">
        <v>925</v>
      </c>
      <c r="BA73" s="3" t="s">
        <v>925</v>
      </c>
      <c r="BB73" s="3" t="s">
        <v>926</v>
      </c>
      <c r="BC73" s="3" t="s">
        <v>80</v>
      </c>
      <c r="BD73" s="3" t="s">
        <v>81</v>
      </c>
      <c r="BF73" s="3" t="s">
        <v>926</v>
      </c>
      <c r="BG73" s="3" t="s">
        <v>927</v>
      </c>
    </row>
    <row r="74" spans="1:59" ht="58" x14ac:dyDescent="0.35">
      <c r="A74" s="2" t="s">
        <v>59</v>
      </c>
      <c r="B74" s="2" t="s">
        <v>60</v>
      </c>
      <c r="C74" s="2" t="s">
        <v>928</v>
      </c>
      <c r="D74" s="2" t="s">
        <v>929</v>
      </c>
      <c r="E74" s="2" t="s">
        <v>930</v>
      </c>
      <c r="G74" s="3" t="s">
        <v>65</v>
      </c>
      <c r="I74" s="3" t="s">
        <v>65</v>
      </c>
      <c r="J74" s="3" t="s">
        <v>65</v>
      </c>
      <c r="K74" s="3" t="s">
        <v>66</v>
      </c>
      <c r="L74" s="2" t="s">
        <v>931</v>
      </c>
      <c r="M74" s="2" t="s">
        <v>932</v>
      </c>
      <c r="N74" s="3" t="s">
        <v>933</v>
      </c>
      <c r="O74" s="2" t="s">
        <v>934</v>
      </c>
      <c r="P74" s="3" t="s">
        <v>935</v>
      </c>
      <c r="R74" s="3" t="s">
        <v>72</v>
      </c>
      <c r="S74" s="4">
        <v>14</v>
      </c>
      <c r="T74" s="4">
        <v>14</v>
      </c>
      <c r="U74" s="5" t="s">
        <v>936</v>
      </c>
      <c r="V74" s="5" t="s">
        <v>936</v>
      </c>
      <c r="W74" s="5" t="s">
        <v>74</v>
      </c>
      <c r="X74" s="5" t="s">
        <v>74</v>
      </c>
      <c r="Y74" s="4">
        <v>2</v>
      </c>
      <c r="Z74" s="4">
        <v>2</v>
      </c>
      <c r="AA74" s="4">
        <v>5</v>
      </c>
      <c r="AB74" s="4">
        <v>1</v>
      </c>
      <c r="AC74" s="4">
        <v>1</v>
      </c>
      <c r="AD74" s="4">
        <v>0</v>
      </c>
      <c r="AE74" s="4">
        <v>16</v>
      </c>
      <c r="AF74" s="4">
        <v>0</v>
      </c>
      <c r="AG74" s="4">
        <v>0</v>
      </c>
      <c r="AH74" s="4">
        <v>0</v>
      </c>
      <c r="AI74" s="4">
        <v>16</v>
      </c>
      <c r="AJ74" s="4">
        <v>0</v>
      </c>
      <c r="AK74" s="4">
        <v>2</v>
      </c>
      <c r="AL74" s="4">
        <v>0</v>
      </c>
      <c r="AM74" s="4">
        <v>13</v>
      </c>
      <c r="AN74" s="4">
        <v>0</v>
      </c>
      <c r="AO74" s="4">
        <v>0</v>
      </c>
      <c r="AP74" s="4">
        <v>0</v>
      </c>
      <c r="AQ74" s="4">
        <v>2</v>
      </c>
      <c r="AR74" s="3" t="s">
        <v>65</v>
      </c>
      <c r="AS74" s="3" t="s">
        <v>65</v>
      </c>
      <c r="AT74" s="3" t="s">
        <v>65</v>
      </c>
      <c r="AV74" s="6" t="str">
        <f>HYPERLINK("http://mcgill.on.worldcat.org/oclc/7851204","Catalog Record")</f>
        <v>Catalog Record</v>
      </c>
      <c r="AW74" s="6" t="str">
        <f>HYPERLINK("http://www.worldcat.org/oclc/7851204","WorldCat Record")</f>
        <v>WorldCat Record</v>
      </c>
      <c r="AX74" s="3" t="s">
        <v>937</v>
      </c>
      <c r="AY74" s="3" t="s">
        <v>938</v>
      </c>
      <c r="AZ74" s="3" t="s">
        <v>939</v>
      </c>
      <c r="BA74" s="3" t="s">
        <v>939</v>
      </c>
      <c r="BB74" s="3" t="s">
        <v>940</v>
      </c>
      <c r="BC74" s="3" t="s">
        <v>80</v>
      </c>
      <c r="BD74" s="3" t="s">
        <v>185</v>
      </c>
      <c r="BF74" s="3" t="s">
        <v>940</v>
      </c>
      <c r="BG74" s="3" t="s">
        <v>941</v>
      </c>
    </row>
    <row r="75" spans="1:59" ht="58" x14ac:dyDescent="0.35">
      <c r="A75" s="2" t="s">
        <v>59</v>
      </c>
      <c r="B75" s="2" t="s">
        <v>60</v>
      </c>
      <c r="C75" s="2" t="s">
        <v>942</v>
      </c>
      <c r="D75" s="2" t="s">
        <v>943</v>
      </c>
      <c r="E75" s="2" t="s">
        <v>944</v>
      </c>
      <c r="G75" s="3" t="s">
        <v>65</v>
      </c>
      <c r="I75" s="3" t="s">
        <v>65</v>
      </c>
      <c r="J75" s="3" t="s">
        <v>65</v>
      </c>
      <c r="K75" s="3" t="s">
        <v>66</v>
      </c>
      <c r="L75" s="2" t="s">
        <v>931</v>
      </c>
      <c r="M75" s="2" t="s">
        <v>945</v>
      </c>
      <c r="N75" s="3" t="s">
        <v>946</v>
      </c>
      <c r="P75" s="3" t="s">
        <v>70</v>
      </c>
      <c r="Q75" s="2" t="s">
        <v>720</v>
      </c>
      <c r="R75" s="3" t="s">
        <v>72</v>
      </c>
      <c r="S75" s="4">
        <v>5</v>
      </c>
      <c r="T75" s="4">
        <v>5</v>
      </c>
      <c r="U75" s="5" t="s">
        <v>947</v>
      </c>
      <c r="V75" s="5" t="s">
        <v>947</v>
      </c>
      <c r="W75" s="5" t="s">
        <v>74</v>
      </c>
      <c r="X75" s="5" t="s">
        <v>74</v>
      </c>
      <c r="Y75" s="4">
        <v>167</v>
      </c>
      <c r="Z75" s="4">
        <v>6</v>
      </c>
      <c r="AA75" s="4">
        <v>11</v>
      </c>
      <c r="AB75" s="4">
        <v>1</v>
      </c>
      <c r="AC75" s="4">
        <v>3</v>
      </c>
      <c r="AD75" s="4">
        <v>59</v>
      </c>
      <c r="AE75" s="4">
        <v>82</v>
      </c>
      <c r="AF75" s="4">
        <v>0</v>
      </c>
      <c r="AG75" s="4">
        <v>2</v>
      </c>
      <c r="AH75" s="4">
        <v>55</v>
      </c>
      <c r="AI75" s="4">
        <v>73</v>
      </c>
      <c r="AJ75" s="4">
        <v>4</v>
      </c>
      <c r="AK75" s="4">
        <v>8</v>
      </c>
      <c r="AL75" s="4">
        <v>35</v>
      </c>
      <c r="AM75" s="4">
        <v>46</v>
      </c>
      <c r="AN75" s="4">
        <v>2</v>
      </c>
      <c r="AO75" s="4">
        <v>2</v>
      </c>
      <c r="AP75" s="4">
        <v>4</v>
      </c>
      <c r="AQ75" s="4">
        <v>6</v>
      </c>
      <c r="AR75" s="3" t="s">
        <v>65</v>
      </c>
      <c r="AS75" s="3" t="s">
        <v>65</v>
      </c>
      <c r="AT75" s="3" t="s">
        <v>75</v>
      </c>
      <c r="AU75" s="6" t="str">
        <f>HYPERLINK("http://catalog.hathitrust.org/Record/007132206","HathiTrust Record")</f>
        <v>HathiTrust Record</v>
      </c>
      <c r="AV75" s="6" t="str">
        <f>HYPERLINK("http://mcgill.on.worldcat.org/oclc/34705215","Catalog Record")</f>
        <v>Catalog Record</v>
      </c>
      <c r="AW75" s="6" t="str">
        <f>HYPERLINK("http://www.worldcat.org/oclc/34705215","WorldCat Record")</f>
        <v>WorldCat Record</v>
      </c>
      <c r="AX75" s="3" t="s">
        <v>948</v>
      </c>
      <c r="AY75" s="3" t="s">
        <v>949</v>
      </c>
      <c r="AZ75" s="3" t="s">
        <v>950</v>
      </c>
      <c r="BA75" s="3" t="s">
        <v>950</v>
      </c>
      <c r="BB75" s="3" t="s">
        <v>951</v>
      </c>
      <c r="BC75" s="3" t="s">
        <v>80</v>
      </c>
      <c r="BD75" s="3" t="s">
        <v>81</v>
      </c>
      <c r="BE75" s="3" t="s">
        <v>952</v>
      </c>
      <c r="BF75" s="3" t="s">
        <v>951</v>
      </c>
      <c r="BG75" s="3" t="s">
        <v>953</v>
      </c>
    </row>
    <row r="76" spans="1:59" ht="58" x14ac:dyDescent="0.35">
      <c r="A76" s="2" t="s">
        <v>59</v>
      </c>
      <c r="B76" s="2" t="s">
        <v>60</v>
      </c>
      <c r="C76" s="2" t="s">
        <v>954</v>
      </c>
      <c r="D76" s="2" t="s">
        <v>955</v>
      </c>
      <c r="E76" s="2" t="s">
        <v>956</v>
      </c>
      <c r="G76" s="3" t="s">
        <v>65</v>
      </c>
      <c r="I76" s="3" t="s">
        <v>65</v>
      </c>
      <c r="J76" s="3" t="s">
        <v>65</v>
      </c>
      <c r="K76" s="3" t="s">
        <v>66</v>
      </c>
      <c r="L76" s="2" t="s">
        <v>957</v>
      </c>
      <c r="M76" s="2" t="s">
        <v>958</v>
      </c>
      <c r="N76" s="3" t="s">
        <v>613</v>
      </c>
      <c r="O76" s="2" t="s">
        <v>959</v>
      </c>
      <c r="P76" s="3" t="s">
        <v>70</v>
      </c>
      <c r="R76" s="3" t="s">
        <v>72</v>
      </c>
      <c r="S76" s="4">
        <v>1</v>
      </c>
      <c r="T76" s="4">
        <v>1</v>
      </c>
      <c r="U76" s="5" t="s">
        <v>960</v>
      </c>
      <c r="V76" s="5" t="s">
        <v>960</v>
      </c>
      <c r="W76" s="5" t="s">
        <v>74</v>
      </c>
      <c r="X76" s="5" t="s">
        <v>74</v>
      </c>
      <c r="Y76" s="4">
        <v>26</v>
      </c>
      <c r="Z76" s="4">
        <v>2</v>
      </c>
      <c r="AA76" s="4">
        <v>14</v>
      </c>
      <c r="AB76" s="4">
        <v>1</v>
      </c>
      <c r="AC76" s="4">
        <v>1</v>
      </c>
      <c r="AD76" s="4">
        <v>1</v>
      </c>
      <c r="AE76" s="4">
        <v>73</v>
      </c>
      <c r="AF76" s="4">
        <v>0</v>
      </c>
      <c r="AG76" s="4">
        <v>0</v>
      </c>
      <c r="AH76" s="4">
        <v>1</v>
      </c>
      <c r="AI76" s="4">
        <v>69</v>
      </c>
      <c r="AJ76" s="4">
        <v>1</v>
      </c>
      <c r="AK76" s="4">
        <v>6</v>
      </c>
      <c r="AL76" s="4">
        <v>0</v>
      </c>
      <c r="AM76" s="4">
        <v>44</v>
      </c>
      <c r="AN76" s="4">
        <v>0</v>
      </c>
      <c r="AO76" s="4">
        <v>0</v>
      </c>
      <c r="AP76" s="4">
        <v>1</v>
      </c>
      <c r="AQ76" s="4">
        <v>6</v>
      </c>
      <c r="AR76" s="3" t="s">
        <v>65</v>
      </c>
      <c r="AS76" s="3" t="s">
        <v>65</v>
      </c>
      <c r="AT76" s="3" t="s">
        <v>65</v>
      </c>
      <c r="AV76" s="6" t="str">
        <f>HYPERLINK("http://mcgill.on.worldcat.org/oclc/184822991","Catalog Record")</f>
        <v>Catalog Record</v>
      </c>
      <c r="AW76" s="6" t="str">
        <f>HYPERLINK("http://www.worldcat.org/oclc/184822991","WorldCat Record")</f>
        <v>WorldCat Record</v>
      </c>
      <c r="AX76" s="3" t="s">
        <v>961</v>
      </c>
      <c r="AY76" s="3" t="s">
        <v>962</v>
      </c>
      <c r="AZ76" s="3" t="s">
        <v>963</v>
      </c>
      <c r="BA76" s="3" t="s">
        <v>963</v>
      </c>
      <c r="BB76" s="3" t="s">
        <v>964</v>
      </c>
      <c r="BC76" s="3" t="s">
        <v>80</v>
      </c>
      <c r="BD76" s="3" t="s">
        <v>81</v>
      </c>
      <c r="BE76" s="3" t="s">
        <v>965</v>
      </c>
      <c r="BF76" s="3" t="s">
        <v>964</v>
      </c>
      <c r="BG76" s="3" t="s">
        <v>966</v>
      </c>
    </row>
    <row r="77" spans="1:59" ht="58" x14ac:dyDescent="0.35">
      <c r="A77" s="2" t="s">
        <v>59</v>
      </c>
      <c r="B77" s="2" t="s">
        <v>60</v>
      </c>
      <c r="C77" s="2" t="s">
        <v>967</v>
      </c>
      <c r="D77" s="2" t="s">
        <v>968</v>
      </c>
      <c r="E77" s="2" t="s">
        <v>969</v>
      </c>
      <c r="G77" s="3" t="s">
        <v>65</v>
      </c>
      <c r="I77" s="3" t="s">
        <v>65</v>
      </c>
      <c r="J77" s="3" t="s">
        <v>65</v>
      </c>
      <c r="K77" s="3" t="s">
        <v>66</v>
      </c>
      <c r="L77" s="2" t="s">
        <v>957</v>
      </c>
      <c r="M77" s="2" t="s">
        <v>970</v>
      </c>
      <c r="N77" s="3" t="s">
        <v>613</v>
      </c>
      <c r="O77" s="2" t="s">
        <v>959</v>
      </c>
      <c r="P77" s="3" t="s">
        <v>70</v>
      </c>
      <c r="R77" s="3" t="s">
        <v>72</v>
      </c>
      <c r="S77" s="4">
        <v>1</v>
      </c>
      <c r="T77" s="4">
        <v>1</v>
      </c>
      <c r="U77" s="5" t="s">
        <v>960</v>
      </c>
      <c r="V77" s="5" t="s">
        <v>960</v>
      </c>
      <c r="W77" s="5" t="s">
        <v>74</v>
      </c>
      <c r="X77" s="5" t="s">
        <v>74</v>
      </c>
      <c r="Y77" s="4">
        <v>75</v>
      </c>
      <c r="Z77" s="4">
        <v>5</v>
      </c>
      <c r="AA77" s="4">
        <v>21</v>
      </c>
      <c r="AB77" s="4">
        <v>2</v>
      </c>
      <c r="AC77" s="4">
        <v>3</v>
      </c>
      <c r="AD77" s="4">
        <v>26</v>
      </c>
      <c r="AE77" s="4">
        <v>93</v>
      </c>
      <c r="AF77" s="4">
        <v>0</v>
      </c>
      <c r="AG77" s="4">
        <v>1</v>
      </c>
      <c r="AH77" s="4">
        <v>25</v>
      </c>
      <c r="AI77" s="4">
        <v>88</v>
      </c>
      <c r="AJ77" s="4">
        <v>3</v>
      </c>
      <c r="AK77" s="4">
        <v>9</v>
      </c>
      <c r="AL77" s="4">
        <v>20</v>
      </c>
      <c r="AM77" s="4">
        <v>55</v>
      </c>
      <c r="AN77" s="4">
        <v>0</v>
      </c>
      <c r="AO77" s="4">
        <v>2</v>
      </c>
      <c r="AP77" s="4">
        <v>3</v>
      </c>
      <c r="AQ77" s="4">
        <v>9</v>
      </c>
      <c r="AR77" s="3" t="s">
        <v>65</v>
      </c>
      <c r="AS77" s="3" t="s">
        <v>65</v>
      </c>
      <c r="AT77" s="3" t="s">
        <v>65</v>
      </c>
      <c r="AV77" s="6" t="str">
        <f>HYPERLINK("http://mcgill.on.worldcat.org/oclc/184822994","Catalog Record")</f>
        <v>Catalog Record</v>
      </c>
      <c r="AW77" s="6" t="str">
        <f>HYPERLINK("http://www.worldcat.org/oclc/184822994","WorldCat Record")</f>
        <v>WorldCat Record</v>
      </c>
      <c r="AX77" s="3" t="s">
        <v>971</v>
      </c>
      <c r="AY77" s="3" t="s">
        <v>972</v>
      </c>
      <c r="AZ77" s="3" t="s">
        <v>973</v>
      </c>
      <c r="BA77" s="3" t="s">
        <v>973</v>
      </c>
      <c r="BB77" s="3" t="s">
        <v>974</v>
      </c>
      <c r="BC77" s="3" t="s">
        <v>80</v>
      </c>
      <c r="BD77" s="3" t="s">
        <v>81</v>
      </c>
      <c r="BE77" s="3" t="s">
        <v>975</v>
      </c>
      <c r="BF77" s="3" t="s">
        <v>974</v>
      </c>
      <c r="BG77" s="3" t="s">
        <v>976</v>
      </c>
    </row>
    <row r="78" spans="1:59" ht="72.5" x14ac:dyDescent="0.35">
      <c r="A78" s="2" t="s">
        <v>59</v>
      </c>
      <c r="B78" s="2" t="s">
        <v>60</v>
      </c>
      <c r="C78" s="2" t="s">
        <v>977</v>
      </c>
      <c r="D78" s="2" t="s">
        <v>978</v>
      </c>
      <c r="E78" s="2" t="s">
        <v>979</v>
      </c>
      <c r="G78" s="3" t="s">
        <v>65</v>
      </c>
      <c r="I78" s="3" t="s">
        <v>65</v>
      </c>
      <c r="J78" s="3" t="s">
        <v>65</v>
      </c>
      <c r="K78" s="3" t="s">
        <v>66</v>
      </c>
      <c r="L78" s="2" t="s">
        <v>957</v>
      </c>
      <c r="M78" s="2" t="s">
        <v>980</v>
      </c>
      <c r="N78" s="3" t="s">
        <v>450</v>
      </c>
      <c r="O78" s="2" t="s">
        <v>272</v>
      </c>
      <c r="P78" s="3" t="s">
        <v>70</v>
      </c>
      <c r="R78" s="3" t="s">
        <v>72</v>
      </c>
      <c r="S78" s="4">
        <v>3</v>
      </c>
      <c r="T78" s="4">
        <v>3</v>
      </c>
      <c r="U78" s="5" t="s">
        <v>960</v>
      </c>
      <c r="V78" s="5" t="s">
        <v>960</v>
      </c>
      <c r="W78" s="5" t="s">
        <v>74</v>
      </c>
      <c r="X78" s="5" t="s">
        <v>74</v>
      </c>
      <c r="Y78" s="4">
        <v>61</v>
      </c>
      <c r="Z78" s="4">
        <v>4</v>
      </c>
      <c r="AA78" s="4">
        <v>4</v>
      </c>
      <c r="AB78" s="4">
        <v>1</v>
      </c>
      <c r="AC78" s="4">
        <v>1</v>
      </c>
      <c r="AD78" s="4">
        <v>28</v>
      </c>
      <c r="AE78" s="4">
        <v>28</v>
      </c>
      <c r="AF78" s="4">
        <v>0</v>
      </c>
      <c r="AG78" s="4">
        <v>0</v>
      </c>
      <c r="AH78" s="4">
        <v>26</v>
      </c>
      <c r="AI78" s="4">
        <v>26</v>
      </c>
      <c r="AJ78" s="4">
        <v>1</v>
      </c>
      <c r="AK78" s="4">
        <v>1</v>
      </c>
      <c r="AL78" s="4">
        <v>17</v>
      </c>
      <c r="AM78" s="4">
        <v>17</v>
      </c>
      <c r="AN78" s="4">
        <v>0</v>
      </c>
      <c r="AO78" s="4">
        <v>0</v>
      </c>
      <c r="AP78" s="4">
        <v>1</v>
      </c>
      <c r="AQ78" s="4">
        <v>1</v>
      </c>
      <c r="AR78" s="3" t="s">
        <v>65</v>
      </c>
      <c r="AS78" s="3" t="s">
        <v>65</v>
      </c>
      <c r="AT78" s="3" t="s">
        <v>65</v>
      </c>
      <c r="AV78" s="6" t="str">
        <f>HYPERLINK("http://mcgill.on.worldcat.org/oclc/42820744","Catalog Record")</f>
        <v>Catalog Record</v>
      </c>
      <c r="AW78" s="6" t="str">
        <f>HYPERLINK("http://www.worldcat.org/oclc/42820744","WorldCat Record")</f>
        <v>WorldCat Record</v>
      </c>
      <c r="AX78" s="3" t="s">
        <v>981</v>
      </c>
      <c r="AY78" s="3" t="s">
        <v>982</v>
      </c>
      <c r="AZ78" s="3" t="s">
        <v>983</v>
      </c>
      <c r="BA78" s="3" t="s">
        <v>983</v>
      </c>
      <c r="BB78" s="3" t="s">
        <v>984</v>
      </c>
      <c r="BC78" s="3" t="s">
        <v>80</v>
      </c>
      <c r="BD78" s="3" t="s">
        <v>81</v>
      </c>
      <c r="BE78" s="3" t="s">
        <v>985</v>
      </c>
      <c r="BF78" s="3" t="s">
        <v>984</v>
      </c>
      <c r="BG78" s="3" t="s">
        <v>986</v>
      </c>
    </row>
    <row r="79" spans="1:59" ht="72.5" x14ac:dyDescent="0.35">
      <c r="A79" s="2" t="s">
        <v>59</v>
      </c>
      <c r="B79" s="2" t="s">
        <v>60</v>
      </c>
      <c r="C79" s="2" t="s">
        <v>987</v>
      </c>
      <c r="D79" s="2" t="s">
        <v>988</v>
      </c>
      <c r="E79" s="2" t="s">
        <v>989</v>
      </c>
      <c r="G79" s="3" t="s">
        <v>65</v>
      </c>
      <c r="I79" s="3" t="s">
        <v>65</v>
      </c>
      <c r="J79" s="3" t="s">
        <v>65</v>
      </c>
      <c r="K79" s="3" t="s">
        <v>66</v>
      </c>
      <c r="L79" s="2" t="s">
        <v>957</v>
      </c>
      <c r="M79" s="2" t="s">
        <v>990</v>
      </c>
      <c r="N79" s="3" t="s">
        <v>649</v>
      </c>
      <c r="O79" s="2" t="s">
        <v>991</v>
      </c>
      <c r="P79" s="3" t="s">
        <v>70</v>
      </c>
      <c r="R79" s="3" t="s">
        <v>72</v>
      </c>
      <c r="S79" s="4">
        <v>0</v>
      </c>
      <c r="T79" s="4">
        <v>0</v>
      </c>
      <c r="W79" s="5" t="s">
        <v>74</v>
      </c>
      <c r="X79" s="5" t="s">
        <v>74</v>
      </c>
      <c r="Y79" s="4">
        <v>477</v>
      </c>
      <c r="Z79" s="4">
        <v>19</v>
      </c>
      <c r="AA79" s="4">
        <v>27</v>
      </c>
      <c r="AB79" s="4">
        <v>4</v>
      </c>
      <c r="AC79" s="4">
        <v>5</v>
      </c>
      <c r="AD79" s="4">
        <v>63</v>
      </c>
      <c r="AE79" s="4">
        <v>69</v>
      </c>
      <c r="AF79" s="4">
        <v>0</v>
      </c>
      <c r="AG79" s="4">
        <v>1</v>
      </c>
      <c r="AH79" s="4">
        <v>59</v>
      </c>
      <c r="AI79" s="4">
        <v>64</v>
      </c>
      <c r="AJ79" s="4">
        <v>5</v>
      </c>
      <c r="AK79" s="4">
        <v>9</v>
      </c>
      <c r="AL79" s="4">
        <v>38</v>
      </c>
      <c r="AM79" s="4">
        <v>40</v>
      </c>
      <c r="AN79" s="4">
        <v>0</v>
      </c>
      <c r="AO79" s="4">
        <v>0</v>
      </c>
      <c r="AP79" s="4">
        <v>6</v>
      </c>
      <c r="AQ79" s="4">
        <v>10</v>
      </c>
      <c r="AR79" s="3" t="s">
        <v>65</v>
      </c>
      <c r="AS79" s="3" t="s">
        <v>65</v>
      </c>
      <c r="AT79" s="3" t="s">
        <v>65</v>
      </c>
      <c r="AV79" s="6" t="str">
        <f>HYPERLINK("http://mcgill.on.worldcat.org/oclc/666405214","Catalog Record")</f>
        <v>Catalog Record</v>
      </c>
      <c r="AW79" s="6" t="str">
        <f>HYPERLINK("http://www.worldcat.org/oclc/666405214","WorldCat Record")</f>
        <v>WorldCat Record</v>
      </c>
      <c r="AX79" s="3" t="s">
        <v>992</v>
      </c>
      <c r="AY79" s="3" t="s">
        <v>993</v>
      </c>
      <c r="AZ79" s="3" t="s">
        <v>994</v>
      </c>
      <c r="BA79" s="3" t="s">
        <v>994</v>
      </c>
      <c r="BB79" s="3" t="s">
        <v>995</v>
      </c>
      <c r="BC79" s="3" t="s">
        <v>80</v>
      </c>
      <c r="BD79" s="3" t="s">
        <v>81</v>
      </c>
      <c r="BE79" s="3" t="s">
        <v>996</v>
      </c>
      <c r="BF79" s="3" t="s">
        <v>995</v>
      </c>
      <c r="BG79" s="3" t="s">
        <v>997</v>
      </c>
    </row>
    <row r="80" spans="1:59" ht="72.5" x14ac:dyDescent="0.35">
      <c r="A80" s="2" t="s">
        <v>59</v>
      </c>
      <c r="B80" s="2" t="s">
        <v>60</v>
      </c>
      <c r="C80" s="2" t="s">
        <v>998</v>
      </c>
      <c r="D80" s="2" t="s">
        <v>999</v>
      </c>
      <c r="E80" s="2" t="s">
        <v>1000</v>
      </c>
      <c r="G80" s="3" t="s">
        <v>65</v>
      </c>
      <c r="I80" s="3" t="s">
        <v>65</v>
      </c>
      <c r="J80" s="3" t="s">
        <v>65</v>
      </c>
      <c r="K80" s="3" t="s">
        <v>66</v>
      </c>
      <c r="L80" s="2" t="s">
        <v>1001</v>
      </c>
      <c r="M80" s="2" t="s">
        <v>1002</v>
      </c>
      <c r="N80" s="3" t="s">
        <v>637</v>
      </c>
      <c r="P80" s="3" t="s">
        <v>70</v>
      </c>
      <c r="Q80" s="2" t="s">
        <v>1003</v>
      </c>
      <c r="R80" s="3" t="s">
        <v>72</v>
      </c>
      <c r="S80" s="4">
        <v>4</v>
      </c>
      <c r="T80" s="4">
        <v>4</v>
      </c>
      <c r="U80" s="5" t="s">
        <v>526</v>
      </c>
      <c r="V80" s="5" t="s">
        <v>526</v>
      </c>
      <c r="W80" s="5" t="s">
        <v>74</v>
      </c>
      <c r="X80" s="5" t="s">
        <v>74</v>
      </c>
      <c r="Y80" s="4">
        <v>65</v>
      </c>
      <c r="Z80" s="4">
        <v>1</v>
      </c>
      <c r="AA80" s="4">
        <v>14</v>
      </c>
      <c r="AB80" s="4">
        <v>1</v>
      </c>
      <c r="AC80" s="4">
        <v>2</v>
      </c>
      <c r="AD80" s="4">
        <v>23</v>
      </c>
      <c r="AE80" s="4">
        <v>75</v>
      </c>
      <c r="AF80" s="4">
        <v>0</v>
      </c>
      <c r="AG80" s="4">
        <v>1</v>
      </c>
      <c r="AH80" s="4">
        <v>22</v>
      </c>
      <c r="AI80" s="4">
        <v>71</v>
      </c>
      <c r="AJ80" s="4">
        <v>0</v>
      </c>
      <c r="AK80" s="4">
        <v>6</v>
      </c>
      <c r="AL80" s="4">
        <v>16</v>
      </c>
      <c r="AM80" s="4">
        <v>44</v>
      </c>
      <c r="AN80" s="4">
        <v>0</v>
      </c>
      <c r="AO80" s="4">
        <v>5</v>
      </c>
      <c r="AP80" s="4">
        <v>0</v>
      </c>
      <c r="AQ80" s="4">
        <v>7</v>
      </c>
      <c r="AR80" s="3" t="s">
        <v>65</v>
      </c>
      <c r="AS80" s="3" t="s">
        <v>65</v>
      </c>
      <c r="AT80" s="3" t="s">
        <v>65</v>
      </c>
      <c r="AV80" s="6" t="str">
        <f>HYPERLINK("http://mcgill.on.worldcat.org/oclc/36103820","Catalog Record")</f>
        <v>Catalog Record</v>
      </c>
      <c r="AW80" s="6" t="str">
        <f>HYPERLINK("http://www.worldcat.org/oclc/36103820","WorldCat Record")</f>
        <v>WorldCat Record</v>
      </c>
      <c r="AX80" s="3" t="s">
        <v>1004</v>
      </c>
      <c r="AY80" s="3" t="s">
        <v>1005</v>
      </c>
      <c r="AZ80" s="3" t="s">
        <v>1006</v>
      </c>
      <c r="BA80" s="3" t="s">
        <v>1006</v>
      </c>
      <c r="BB80" s="3" t="s">
        <v>1007</v>
      </c>
      <c r="BC80" s="3" t="s">
        <v>80</v>
      </c>
      <c r="BD80" s="3" t="s">
        <v>81</v>
      </c>
      <c r="BE80" s="3" t="s">
        <v>1008</v>
      </c>
      <c r="BF80" s="3" t="s">
        <v>1007</v>
      </c>
      <c r="BG80" s="3" t="s">
        <v>1009</v>
      </c>
    </row>
    <row r="81" spans="1:59" ht="58" x14ac:dyDescent="0.35">
      <c r="A81" s="2" t="s">
        <v>59</v>
      </c>
      <c r="B81" s="2" t="s">
        <v>60</v>
      </c>
      <c r="C81" s="2" t="s">
        <v>1010</v>
      </c>
      <c r="D81" s="2" t="s">
        <v>1011</v>
      </c>
      <c r="E81" s="2" t="s">
        <v>1012</v>
      </c>
      <c r="G81" s="3" t="s">
        <v>65</v>
      </c>
      <c r="I81" s="3" t="s">
        <v>65</v>
      </c>
      <c r="J81" s="3" t="s">
        <v>65</v>
      </c>
      <c r="K81" s="3" t="s">
        <v>66</v>
      </c>
      <c r="L81" s="2" t="s">
        <v>1013</v>
      </c>
      <c r="M81" s="2" t="s">
        <v>1014</v>
      </c>
      <c r="N81" s="3" t="s">
        <v>599</v>
      </c>
      <c r="P81" s="3" t="s">
        <v>70</v>
      </c>
      <c r="R81" s="3" t="s">
        <v>72</v>
      </c>
      <c r="S81" s="4">
        <v>7</v>
      </c>
      <c r="T81" s="4">
        <v>7</v>
      </c>
      <c r="U81" s="5" t="s">
        <v>526</v>
      </c>
      <c r="V81" s="5" t="s">
        <v>526</v>
      </c>
      <c r="W81" s="5" t="s">
        <v>74</v>
      </c>
      <c r="X81" s="5" t="s">
        <v>74</v>
      </c>
      <c r="Y81" s="4">
        <v>25</v>
      </c>
      <c r="Z81" s="4">
        <v>2</v>
      </c>
      <c r="AA81" s="4">
        <v>2</v>
      </c>
      <c r="AB81" s="4">
        <v>1</v>
      </c>
      <c r="AC81" s="4">
        <v>1</v>
      </c>
      <c r="AD81" s="4">
        <v>5</v>
      </c>
      <c r="AE81" s="4">
        <v>6</v>
      </c>
      <c r="AF81" s="4">
        <v>0</v>
      </c>
      <c r="AG81" s="4">
        <v>0</v>
      </c>
      <c r="AH81" s="4">
        <v>4</v>
      </c>
      <c r="AI81" s="4">
        <v>5</v>
      </c>
      <c r="AJ81" s="4">
        <v>0</v>
      </c>
      <c r="AK81" s="4">
        <v>0</v>
      </c>
      <c r="AL81" s="4">
        <v>3</v>
      </c>
      <c r="AM81" s="4">
        <v>4</v>
      </c>
      <c r="AN81" s="4">
        <v>0</v>
      </c>
      <c r="AO81" s="4">
        <v>0</v>
      </c>
      <c r="AP81" s="4">
        <v>1</v>
      </c>
      <c r="AQ81" s="4">
        <v>1</v>
      </c>
      <c r="AR81" s="3" t="s">
        <v>65</v>
      </c>
      <c r="AS81" s="3" t="s">
        <v>65</v>
      </c>
      <c r="AT81" s="3" t="s">
        <v>75</v>
      </c>
      <c r="AU81" s="6" t="str">
        <f>HYPERLINK("http://catalog.hathitrust.org/Record/002514016","HathiTrust Record")</f>
        <v>HathiTrust Record</v>
      </c>
      <c r="AV81" s="6" t="str">
        <f>HYPERLINK("http://mcgill.on.worldcat.org/oclc/8639919","Catalog Record")</f>
        <v>Catalog Record</v>
      </c>
      <c r="AW81" s="6" t="str">
        <f>HYPERLINK("http://www.worldcat.org/oclc/8639919","WorldCat Record")</f>
        <v>WorldCat Record</v>
      </c>
      <c r="AX81" s="3" t="s">
        <v>1015</v>
      </c>
      <c r="AY81" s="3" t="s">
        <v>1016</v>
      </c>
      <c r="AZ81" s="3" t="s">
        <v>1017</v>
      </c>
      <c r="BA81" s="3" t="s">
        <v>1017</v>
      </c>
      <c r="BB81" s="3" t="s">
        <v>1018</v>
      </c>
      <c r="BC81" s="3" t="s">
        <v>80</v>
      </c>
      <c r="BD81" s="3" t="s">
        <v>185</v>
      </c>
      <c r="BE81" s="3" t="s">
        <v>1019</v>
      </c>
      <c r="BF81" s="3" t="s">
        <v>1018</v>
      </c>
      <c r="BG81" s="3" t="s">
        <v>1020</v>
      </c>
    </row>
    <row r="82" spans="1:59" ht="58" x14ac:dyDescent="0.35">
      <c r="A82" s="2" t="s">
        <v>59</v>
      </c>
      <c r="B82" s="2" t="s">
        <v>60</v>
      </c>
      <c r="C82" s="2" t="s">
        <v>1021</v>
      </c>
      <c r="D82" s="2" t="s">
        <v>1022</v>
      </c>
      <c r="E82" s="2" t="s">
        <v>1023</v>
      </c>
      <c r="G82" s="3" t="s">
        <v>65</v>
      </c>
      <c r="I82" s="3" t="s">
        <v>65</v>
      </c>
      <c r="J82" s="3" t="s">
        <v>65</v>
      </c>
      <c r="K82" s="3" t="s">
        <v>66</v>
      </c>
      <c r="L82" s="2" t="s">
        <v>1024</v>
      </c>
      <c r="M82" s="2" t="s">
        <v>1025</v>
      </c>
      <c r="N82" s="3" t="s">
        <v>499</v>
      </c>
      <c r="P82" s="3" t="s">
        <v>70</v>
      </c>
      <c r="R82" s="3" t="s">
        <v>72</v>
      </c>
      <c r="S82" s="4">
        <v>12</v>
      </c>
      <c r="T82" s="4">
        <v>12</v>
      </c>
      <c r="U82" s="5" t="s">
        <v>1026</v>
      </c>
      <c r="V82" s="5" t="s">
        <v>1026</v>
      </c>
      <c r="W82" s="5" t="s">
        <v>74</v>
      </c>
      <c r="X82" s="5" t="s">
        <v>74</v>
      </c>
      <c r="Y82" s="4">
        <v>239</v>
      </c>
      <c r="Z82" s="4">
        <v>14</v>
      </c>
      <c r="AA82" s="4">
        <v>14</v>
      </c>
      <c r="AB82" s="4">
        <v>1</v>
      </c>
      <c r="AC82" s="4">
        <v>1</v>
      </c>
      <c r="AD82" s="4">
        <v>75</v>
      </c>
      <c r="AE82" s="4">
        <v>75</v>
      </c>
      <c r="AF82" s="4">
        <v>0</v>
      </c>
      <c r="AG82" s="4">
        <v>0</v>
      </c>
      <c r="AH82" s="4">
        <v>69</v>
      </c>
      <c r="AI82" s="4">
        <v>69</v>
      </c>
      <c r="AJ82" s="4">
        <v>8</v>
      </c>
      <c r="AK82" s="4">
        <v>8</v>
      </c>
      <c r="AL82" s="4">
        <v>44</v>
      </c>
      <c r="AM82" s="4">
        <v>44</v>
      </c>
      <c r="AN82" s="4">
        <v>0</v>
      </c>
      <c r="AO82" s="4">
        <v>0</v>
      </c>
      <c r="AP82" s="4">
        <v>7</v>
      </c>
      <c r="AQ82" s="4">
        <v>7</v>
      </c>
      <c r="AR82" s="3" t="s">
        <v>65</v>
      </c>
      <c r="AS82" s="3" t="s">
        <v>65</v>
      </c>
      <c r="AT82" s="3" t="s">
        <v>65</v>
      </c>
      <c r="AV82" s="6" t="str">
        <f>HYPERLINK("http://mcgill.on.worldcat.org/oclc/6626960","Catalog Record")</f>
        <v>Catalog Record</v>
      </c>
      <c r="AW82" s="6" t="str">
        <f>HYPERLINK("http://www.worldcat.org/oclc/6626960","WorldCat Record")</f>
        <v>WorldCat Record</v>
      </c>
      <c r="AX82" s="3" t="s">
        <v>1027</v>
      </c>
      <c r="AY82" s="3" t="s">
        <v>1028</v>
      </c>
      <c r="AZ82" s="3" t="s">
        <v>1029</v>
      </c>
      <c r="BA82" s="3" t="s">
        <v>1029</v>
      </c>
      <c r="BB82" s="3" t="s">
        <v>1030</v>
      </c>
      <c r="BC82" s="3" t="s">
        <v>80</v>
      </c>
      <c r="BD82" s="3" t="s">
        <v>81</v>
      </c>
      <c r="BE82" s="3" t="s">
        <v>1031</v>
      </c>
      <c r="BF82" s="3" t="s">
        <v>1030</v>
      </c>
      <c r="BG82" s="3" t="s">
        <v>1032</v>
      </c>
    </row>
    <row r="83" spans="1:59" ht="58" x14ac:dyDescent="0.35">
      <c r="A83" s="2" t="s">
        <v>59</v>
      </c>
      <c r="B83" s="2" t="s">
        <v>60</v>
      </c>
      <c r="C83" s="2" t="s">
        <v>1033</v>
      </c>
      <c r="D83" s="2" t="s">
        <v>1034</v>
      </c>
      <c r="E83" s="2" t="s">
        <v>1035</v>
      </c>
      <c r="G83" s="3" t="s">
        <v>65</v>
      </c>
      <c r="I83" s="3" t="s">
        <v>65</v>
      </c>
      <c r="J83" s="3" t="s">
        <v>65</v>
      </c>
      <c r="K83" s="3" t="s">
        <v>66</v>
      </c>
      <c r="L83" s="2" t="s">
        <v>1024</v>
      </c>
      <c r="M83" s="2" t="s">
        <v>1036</v>
      </c>
      <c r="N83" s="3" t="s">
        <v>486</v>
      </c>
      <c r="O83" s="2" t="s">
        <v>1037</v>
      </c>
      <c r="P83" s="3" t="s">
        <v>70</v>
      </c>
      <c r="R83" s="3" t="s">
        <v>72</v>
      </c>
      <c r="S83" s="4">
        <v>11</v>
      </c>
      <c r="T83" s="4">
        <v>11</v>
      </c>
      <c r="U83" s="5" t="s">
        <v>526</v>
      </c>
      <c r="V83" s="5" t="s">
        <v>526</v>
      </c>
      <c r="W83" s="5" t="s">
        <v>74</v>
      </c>
      <c r="X83" s="5" t="s">
        <v>74</v>
      </c>
      <c r="Y83" s="4">
        <v>91</v>
      </c>
      <c r="Z83" s="4">
        <v>6</v>
      </c>
      <c r="AA83" s="4">
        <v>12</v>
      </c>
      <c r="AB83" s="4">
        <v>1</v>
      </c>
      <c r="AC83" s="4">
        <v>1</v>
      </c>
      <c r="AD83" s="4">
        <v>49</v>
      </c>
      <c r="AE83" s="4">
        <v>66</v>
      </c>
      <c r="AF83" s="4">
        <v>0</v>
      </c>
      <c r="AG83" s="4">
        <v>0</v>
      </c>
      <c r="AH83" s="4">
        <v>46</v>
      </c>
      <c r="AI83" s="4">
        <v>60</v>
      </c>
      <c r="AJ83" s="4">
        <v>3</v>
      </c>
      <c r="AK83" s="4">
        <v>8</v>
      </c>
      <c r="AL83" s="4">
        <v>28</v>
      </c>
      <c r="AM83" s="4">
        <v>36</v>
      </c>
      <c r="AN83" s="4">
        <v>0</v>
      </c>
      <c r="AO83" s="4">
        <v>0</v>
      </c>
      <c r="AP83" s="4">
        <v>4</v>
      </c>
      <c r="AQ83" s="4">
        <v>9</v>
      </c>
      <c r="AR83" s="3" t="s">
        <v>65</v>
      </c>
      <c r="AS83" s="3" t="s">
        <v>65</v>
      </c>
      <c r="AT83" s="3" t="s">
        <v>65</v>
      </c>
      <c r="AV83" s="6" t="str">
        <f>HYPERLINK("http://mcgill.on.worldcat.org/oclc/52396376","Catalog Record")</f>
        <v>Catalog Record</v>
      </c>
      <c r="AW83" s="6" t="str">
        <f>HYPERLINK("http://www.worldcat.org/oclc/52396376","WorldCat Record")</f>
        <v>WorldCat Record</v>
      </c>
      <c r="AX83" s="3" t="s">
        <v>1038</v>
      </c>
      <c r="AY83" s="3" t="s">
        <v>1039</v>
      </c>
      <c r="AZ83" s="3" t="s">
        <v>1040</v>
      </c>
      <c r="BA83" s="3" t="s">
        <v>1040</v>
      </c>
      <c r="BB83" s="3" t="s">
        <v>1041</v>
      </c>
      <c r="BC83" s="3" t="s">
        <v>80</v>
      </c>
      <c r="BD83" s="3" t="s">
        <v>185</v>
      </c>
      <c r="BE83" s="3" t="s">
        <v>1042</v>
      </c>
      <c r="BF83" s="3" t="s">
        <v>1041</v>
      </c>
      <c r="BG83" s="3" t="s">
        <v>1043</v>
      </c>
    </row>
    <row r="84" spans="1:59" ht="58" x14ac:dyDescent="0.35">
      <c r="A84" s="2" t="s">
        <v>59</v>
      </c>
      <c r="B84" s="2" t="s">
        <v>60</v>
      </c>
      <c r="C84" s="2" t="s">
        <v>1044</v>
      </c>
      <c r="D84" s="2" t="s">
        <v>1045</v>
      </c>
      <c r="E84" s="2" t="s">
        <v>1046</v>
      </c>
      <c r="G84" s="3" t="s">
        <v>65</v>
      </c>
      <c r="I84" s="3" t="s">
        <v>65</v>
      </c>
      <c r="J84" s="3" t="s">
        <v>65</v>
      </c>
      <c r="K84" s="3" t="s">
        <v>66</v>
      </c>
      <c r="L84" s="2" t="s">
        <v>1024</v>
      </c>
      <c r="M84" s="2" t="s">
        <v>1047</v>
      </c>
      <c r="N84" s="3" t="s">
        <v>475</v>
      </c>
      <c r="P84" s="3" t="s">
        <v>70</v>
      </c>
      <c r="Q84" s="2" t="s">
        <v>1048</v>
      </c>
      <c r="R84" s="3" t="s">
        <v>72</v>
      </c>
      <c r="S84" s="4">
        <v>11</v>
      </c>
      <c r="T84" s="4">
        <v>11</v>
      </c>
      <c r="U84" s="5" t="s">
        <v>526</v>
      </c>
      <c r="V84" s="5" t="s">
        <v>526</v>
      </c>
      <c r="W84" s="5" t="s">
        <v>74</v>
      </c>
      <c r="X84" s="5" t="s">
        <v>74</v>
      </c>
      <c r="Y84" s="4">
        <v>70</v>
      </c>
      <c r="Z84" s="4">
        <v>5</v>
      </c>
      <c r="AA84" s="4">
        <v>5</v>
      </c>
      <c r="AB84" s="4">
        <v>1</v>
      </c>
      <c r="AC84" s="4">
        <v>1</v>
      </c>
      <c r="AD84" s="4">
        <v>36</v>
      </c>
      <c r="AE84" s="4">
        <v>36</v>
      </c>
      <c r="AF84" s="4">
        <v>0</v>
      </c>
      <c r="AG84" s="4">
        <v>0</v>
      </c>
      <c r="AH84" s="4">
        <v>34</v>
      </c>
      <c r="AI84" s="4">
        <v>34</v>
      </c>
      <c r="AJ84" s="4">
        <v>3</v>
      </c>
      <c r="AK84" s="4">
        <v>3</v>
      </c>
      <c r="AL84" s="4">
        <v>27</v>
      </c>
      <c r="AM84" s="4">
        <v>27</v>
      </c>
      <c r="AN84" s="4">
        <v>0</v>
      </c>
      <c r="AO84" s="4">
        <v>0</v>
      </c>
      <c r="AP84" s="4">
        <v>3</v>
      </c>
      <c r="AQ84" s="4">
        <v>3</v>
      </c>
      <c r="AR84" s="3" t="s">
        <v>65</v>
      </c>
      <c r="AS84" s="3" t="s">
        <v>65</v>
      </c>
      <c r="AT84" s="3" t="s">
        <v>75</v>
      </c>
      <c r="AU84" s="6" t="str">
        <f>HYPERLINK("http://catalog.hathitrust.org/Record/004137766","HathiTrust Record")</f>
        <v>HathiTrust Record</v>
      </c>
      <c r="AV84" s="6" t="str">
        <f>HYPERLINK("http://mcgill.on.worldcat.org/oclc/45438656","Catalog Record")</f>
        <v>Catalog Record</v>
      </c>
      <c r="AW84" s="6" t="str">
        <f>HYPERLINK("http://www.worldcat.org/oclc/45438656","WorldCat Record")</f>
        <v>WorldCat Record</v>
      </c>
      <c r="AX84" s="3" t="s">
        <v>1049</v>
      </c>
      <c r="AY84" s="3" t="s">
        <v>1050</v>
      </c>
      <c r="AZ84" s="3" t="s">
        <v>1051</v>
      </c>
      <c r="BA84" s="3" t="s">
        <v>1051</v>
      </c>
      <c r="BB84" s="3" t="s">
        <v>1052</v>
      </c>
      <c r="BC84" s="3" t="s">
        <v>80</v>
      </c>
      <c r="BD84" s="3" t="s">
        <v>185</v>
      </c>
      <c r="BE84" s="3" t="s">
        <v>1053</v>
      </c>
      <c r="BF84" s="3" t="s">
        <v>1052</v>
      </c>
      <c r="BG84" s="3" t="s">
        <v>1054</v>
      </c>
    </row>
    <row r="85" spans="1:59" ht="58" x14ac:dyDescent="0.35">
      <c r="A85" s="2" t="s">
        <v>59</v>
      </c>
      <c r="B85" s="2" t="s">
        <v>60</v>
      </c>
      <c r="C85" s="2" t="s">
        <v>1055</v>
      </c>
      <c r="D85" s="2" t="s">
        <v>1056</v>
      </c>
      <c r="E85" s="2" t="s">
        <v>1057</v>
      </c>
      <c r="G85" s="3" t="s">
        <v>65</v>
      </c>
      <c r="I85" s="3" t="s">
        <v>65</v>
      </c>
      <c r="J85" s="3" t="s">
        <v>65</v>
      </c>
      <c r="K85" s="3" t="s">
        <v>66</v>
      </c>
      <c r="L85" s="2" t="s">
        <v>1024</v>
      </c>
      <c r="M85" s="2" t="s">
        <v>1058</v>
      </c>
      <c r="N85" s="3" t="s">
        <v>1059</v>
      </c>
      <c r="P85" s="3" t="s">
        <v>70</v>
      </c>
      <c r="Q85" s="2" t="s">
        <v>1060</v>
      </c>
      <c r="R85" s="3" t="s">
        <v>72</v>
      </c>
      <c r="S85" s="4">
        <v>6</v>
      </c>
      <c r="T85" s="4">
        <v>6</v>
      </c>
      <c r="U85" s="5" t="s">
        <v>1026</v>
      </c>
      <c r="V85" s="5" t="s">
        <v>1026</v>
      </c>
      <c r="W85" s="5" t="s">
        <v>74</v>
      </c>
      <c r="X85" s="5" t="s">
        <v>74</v>
      </c>
      <c r="Y85" s="4">
        <v>163</v>
      </c>
      <c r="Z85" s="4">
        <v>14</v>
      </c>
      <c r="AA85" s="4">
        <v>14</v>
      </c>
      <c r="AB85" s="4">
        <v>2</v>
      </c>
      <c r="AC85" s="4">
        <v>2</v>
      </c>
      <c r="AD85" s="4">
        <v>78</v>
      </c>
      <c r="AE85" s="4">
        <v>78</v>
      </c>
      <c r="AF85" s="4">
        <v>1</v>
      </c>
      <c r="AG85" s="4">
        <v>1</v>
      </c>
      <c r="AH85" s="4">
        <v>71</v>
      </c>
      <c r="AI85" s="4">
        <v>71</v>
      </c>
      <c r="AJ85" s="4">
        <v>11</v>
      </c>
      <c r="AK85" s="4">
        <v>11</v>
      </c>
      <c r="AL85" s="4">
        <v>42</v>
      </c>
      <c r="AM85" s="4">
        <v>42</v>
      </c>
      <c r="AN85" s="4">
        <v>0</v>
      </c>
      <c r="AO85" s="4">
        <v>0</v>
      </c>
      <c r="AP85" s="4">
        <v>11</v>
      </c>
      <c r="AQ85" s="4">
        <v>11</v>
      </c>
      <c r="AR85" s="3" t="s">
        <v>65</v>
      </c>
      <c r="AS85" s="3" t="s">
        <v>65</v>
      </c>
      <c r="AT85" s="3" t="s">
        <v>75</v>
      </c>
      <c r="AU85" s="6" t="str">
        <f>HYPERLINK("http://catalog.hathitrust.org/Record/000293876","HathiTrust Record")</f>
        <v>HathiTrust Record</v>
      </c>
      <c r="AV85" s="6" t="str">
        <f>HYPERLINK("http://mcgill.on.worldcat.org/oclc/3171520","Catalog Record")</f>
        <v>Catalog Record</v>
      </c>
      <c r="AW85" s="6" t="str">
        <f>HYPERLINK("http://www.worldcat.org/oclc/3171520","WorldCat Record")</f>
        <v>WorldCat Record</v>
      </c>
      <c r="AX85" s="3" t="s">
        <v>1061</v>
      </c>
      <c r="AY85" s="3" t="s">
        <v>1062</v>
      </c>
      <c r="AZ85" s="3" t="s">
        <v>1063</v>
      </c>
      <c r="BA85" s="3" t="s">
        <v>1063</v>
      </c>
      <c r="BB85" s="3" t="s">
        <v>1064</v>
      </c>
      <c r="BC85" s="3" t="s">
        <v>80</v>
      </c>
      <c r="BD85" s="3" t="s">
        <v>81</v>
      </c>
      <c r="BE85" s="3" t="s">
        <v>1065</v>
      </c>
      <c r="BF85" s="3" t="s">
        <v>1064</v>
      </c>
      <c r="BG85" s="3" t="s">
        <v>1066</v>
      </c>
    </row>
    <row r="86" spans="1:59" ht="58" x14ac:dyDescent="0.35">
      <c r="A86" s="2" t="s">
        <v>59</v>
      </c>
      <c r="B86" s="2" t="s">
        <v>60</v>
      </c>
      <c r="C86" s="2" t="s">
        <v>1067</v>
      </c>
      <c r="D86" s="2" t="s">
        <v>1068</v>
      </c>
      <c r="E86" s="2" t="s">
        <v>1069</v>
      </c>
      <c r="G86" s="3" t="s">
        <v>65</v>
      </c>
      <c r="I86" s="3" t="s">
        <v>65</v>
      </c>
      <c r="J86" s="3" t="s">
        <v>65</v>
      </c>
      <c r="K86" s="3" t="s">
        <v>66</v>
      </c>
      <c r="L86" s="2" t="s">
        <v>1024</v>
      </c>
      <c r="M86" s="2" t="s">
        <v>1070</v>
      </c>
      <c r="N86" s="3" t="s">
        <v>933</v>
      </c>
      <c r="O86" s="2" t="s">
        <v>549</v>
      </c>
      <c r="P86" s="3" t="s">
        <v>70</v>
      </c>
      <c r="R86" s="3" t="s">
        <v>72</v>
      </c>
      <c r="S86" s="4">
        <v>14</v>
      </c>
      <c r="T86" s="4">
        <v>14</v>
      </c>
      <c r="U86" s="5" t="s">
        <v>1026</v>
      </c>
      <c r="V86" s="5" t="s">
        <v>1026</v>
      </c>
      <c r="W86" s="5" t="s">
        <v>74</v>
      </c>
      <c r="X86" s="5" t="s">
        <v>74</v>
      </c>
      <c r="Y86" s="4">
        <v>265</v>
      </c>
      <c r="Z86" s="4">
        <v>18</v>
      </c>
      <c r="AA86" s="4">
        <v>22</v>
      </c>
      <c r="AB86" s="4">
        <v>1</v>
      </c>
      <c r="AC86" s="4">
        <v>1</v>
      </c>
      <c r="AD86" s="4">
        <v>71</v>
      </c>
      <c r="AE86" s="4">
        <v>86</v>
      </c>
      <c r="AF86" s="4">
        <v>0</v>
      </c>
      <c r="AG86" s="4">
        <v>0</v>
      </c>
      <c r="AH86" s="4">
        <v>65</v>
      </c>
      <c r="AI86" s="4">
        <v>77</v>
      </c>
      <c r="AJ86" s="4">
        <v>12</v>
      </c>
      <c r="AK86" s="4">
        <v>14</v>
      </c>
      <c r="AL86" s="4">
        <v>32</v>
      </c>
      <c r="AM86" s="4">
        <v>41</v>
      </c>
      <c r="AN86" s="4">
        <v>0</v>
      </c>
      <c r="AO86" s="4">
        <v>0</v>
      </c>
      <c r="AP86" s="4">
        <v>13</v>
      </c>
      <c r="AQ86" s="4">
        <v>15</v>
      </c>
      <c r="AR86" s="3" t="s">
        <v>65</v>
      </c>
      <c r="AS86" s="3" t="s">
        <v>65</v>
      </c>
      <c r="AT86" s="3" t="s">
        <v>65</v>
      </c>
      <c r="AV86" s="6" t="str">
        <f>HYPERLINK("http://mcgill.on.worldcat.org/oclc/578467","Catalog Record")</f>
        <v>Catalog Record</v>
      </c>
      <c r="AW86" s="6" t="str">
        <f>HYPERLINK("http://www.worldcat.org/oclc/578467","WorldCat Record")</f>
        <v>WorldCat Record</v>
      </c>
      <c r="AX86" s="3" t="s">
        <v>1071</v>
      </c>
      <c r="AY86" s="3" t="s">
        <v>1072</v>
      </c>
      <c r="AZ86" s="3" t="s">
        <v>1073</v>
      </c>
      <c r="BA86" s="3" t="s">
        <v>1073</v>
      </c>
      <c r="BB86" s="3" t="s">
        <v>1074</v>
      </c>
      <c r="BC86" s="3" t="s">
        <v>80</v>
      </c>
      <c r="BD86" s="3" t="s">
        <v>185</v>
      </c>
      <c r="BE86" s="3" t="s">
        <v>1075</v>
      </c>
      <c r="BF86" s="3" t="s">
        <v>1074</v>
      </c>
      <c r="BG86" s="3" t="s">
        <v>1076</v>
      </c>
    </row>
    <row r="87" spans="1:59" ht="58" x14ac:dyDescent="0.35">
      <c r="A87" s="2" t="s">
        <v>59</v>
      </c>
      <c r="B87" s="2" t="s">
        <v>60</v>
      </c>
      <c r="C87" s="2" t="s">
        <v>1077</v>
      </c>
      <c r="D87" s="2" t="s">
        <v>1078</v>
      </c>
      <c r="E87" s="2" t="s">
        <v>1079</v>
      </c>
      <c r="G87" s="3" t="s">
        <v>65</v>
      </c>
      <c r="I87" s="3" t="s">
        <v>65</v>
      </c>
      <c r="J87" s="3" t="s">
        <v>65</v>
      </c>
      <c r="K87" s="3" t="s">
        <v>66</v>
      </c>
      <c r="L87" s="2" t="s">
        <v>1080</v>
      </c>
      <c r="M87" s="2" t="s">
        <v>1081</v>
      </c>
      <c r="N87" s="3" t="s">
        <v>475</v>
      </c>
      <c r="P87" s="3" t="s">
        <v>70</v>
      </c>
      <c r="Q87" s="2" t="s">
        <v>1082</v>
      </c>
      <c r="R87" s="3" t="s">
        <v>72</v>
      </c>
      <c r="S87" s="4">
        <v>4</v>
      </c>
      <c r="T87" s="4">
        <v>4</v>
      </c>
      <c r="U87" s="5" t="s">
        <v>414</v>
      </c>
      <c r="V87" s="5" t="s">
        <v>414</v>
      </c>
      <c r="W87" s="5" t="s">
        <v>74</v>
      </c>
      <c r="X87" s="5" t="s">
        <v>74</v>
      </c>
      <c r="Y87" s="4">
        <v>234</v>
      </c>
      <c r="Z87" s="4">
        <v>10</v>
      </c>
      <c r="AA87" s="4">
        <v>11</v>
      </c>
      <c r="AB87" s="4">
        <v>2</v>
      </c>
      <c r="AC87" s="4">
        <v>3</v>
      </c>
      <c r="AD87" s="4">
        <v>80</v>
      </c>
      <c r="AE87" s="4">
        <v>81</v>
      </c>
      <c r="AF87" s="4">
        <v>1</v>
      </c>
      <c r="AG87" s="4">
        <v>2</v>
      </c>
      <c r="AH87" s="4">
        <v>75</v>
      </c>
      <c r="AI87" s="4">
        <v>75</v>
      </c>
      <c r="AJ87" s="4">
        <v>7</v>
      </c>
      <c r="AK87" s="4">
        <v>8</v>
      </c>
      <c r="AL87" s="4">
        <v>49</v>
      </c>
      <c r="AM87" s="4">
        <v>49</v>
      </c>
      <c r="AN87" s="4">
        <v>0</v>
      </c>
      <c r="AO87" s="4">
        <v>0</v>
      </c>
      <c r="AP87" s="4">
        <v>7</v>
      </c>
      <c r="AQ87" s="4">
        <v>7</v>
      </c>
      <c r="AR87" s="3" t="s">
        <v>65</v>
      </c>
      <c r="AS87" s="3" t="s">
        <v>65</v>
      </c>
      <c r="AT87" s="3" t="s">
        <v>75</v>
      </c>
      <c r="AU87" s="6" t="str">
        <f>HYPERLINK("http://catalog.hathitrust.org/Record/004144816","HathiTrust Record")</f>
        <v>HathiTrust Record</v>
      </c>
      <c r="AV87" s="6" t="str">
        <f>HYPERLINK("http://mcgill.on.worldcat.org/oclc/43952022","Catalog Record")</f>
        <v>Catalog Record</v>
      </c>
      <c r="AW87" s="6" t="str">
        <f>HYPERLINK("http://www.worldcat.org/oclc/43952022","WorldCat Record")</f>
        <v>WorldCat Record</v>
      </c>
      <c r="AX87" s="3" t="s">
        <v>1083</v>
      </c>
      <c r="AY87" s="3" t="s">
        <v>1084</v>
      </c>
      <c r="AZ87" s="3" t="s">
        <v>1085</v>
      </c>
      <c r="BA87" s="3" t="s">
        <v>1085</v>
      </c>
      <c r="BB87" s="3" t="s">
        <v>1086</v>
      </c>
      <c r="BC87" s="3" t="s">
        <v>80</v>
      </c>
      <c r="BD87" s="3" t="s">
        <v>81</v>
      </c>
      <c r="BE87" s="3" t="s">
        <v>1087</v>
      </c>
      <c r="BF87" s="3" t="s">
        <v>1086</v>
      </c>
      <c r="BG87" s="3" t="s">
        <v>1088</v>
      </c>
    </row>
    <row r="88" spans="1:59" ht="72.5" x14ac:dyDescent="0.35">
      <c r="A88" s="2" t="s">
        <v>59</v>
      </c>
      <c r="B88" s="2" t="s">
        <v>60</v>
      </c>
      <c r="C88" s="2" t="s">
        <v>1089</v>
      </c>
      <c r="D88" s="2" t="s">
        <v>1090</v>
      </c>
      <c r="E88" s="2" t="s">
        <v>1091</v>
      </c>
      <c r="G88" s="3" t="s">
        <v>65</v>
      </c>
      <c r="I88" s="3" t="s">
        <v>65</v>
      </c>
      <c r="J88" s="3" t="s">
        <v>65</v>
      </c>
      <c r="K88" s="3" t="s">
        <v>66</v>
      </c>
      <c r="L88" s="2" t="s">
        <v>1092</v>
      </c>
      <c r="M88" s="2" t="s">
        <v>1093</v>
      </c>
      <c r="N88" s="3" t="s">
        <v>323</v>
      </c>
      <c r="O88" s="2" t="s">
        <v>272</v>
      </c>
      <c r="P88" s="3" t="s">
        <v>70</v>
      </c>
      <c r="R88" s="3" t="s">
        <v>72</v>
      </c>
      <c r="S88" s="4">
        <v>0</v>
      </c>
      <c r="T88" s="4">
        <v>0</v>
      </c>
      <c r="W88" s="5" t="s">
        <v>74</v>
      </c>
      <c r="X88" s="5" t="s">
        <v>74</v>
      </c>
      <c r="Y88" s="4">
        <v>111</v>
      </c>
      <c r="Z88" s="4">
        <v>7</v>
      </c>
      <c r="AA88" s="4">
        <v>9</v>
      </c>
      <c r="AB88" s="4">
        <v>1</v>
      </c>
      <c r="AC88" s="4">
        <v>2</v>
      </c>
      <c r="AD88" s="4">
        <v>28</v>
      </c>
      <c r="AE88" s="4">
        <v>43</v>
      </c>
      <c r="AF88" s="4">
        <v>0</v>
      </c>
      <c r="AG88" s="4">
        <v>0</v>
      </c>
      <c r="AH88" s="4">
        <v>27</v>
      </c>
      <c r="AI88" s="4">
        <v>41</v>
      </c>
      <c r="AJ88" s="4">
        <v>1</v>
      </c>
      <c r="AK88" s="4">
        <v>1</v>
      </c>
      <c r="AL88" s="4">
        <v>20</v>
      </c>
      <c r="AM88" s="4">
        <v>29</v>
      </c>
      <c r="AN88" s="4">
        <v>0</v>
      </c>
      <c r="AO88" s="4">
        <v>0</v>
      </c>
      <c r="AP88" s="4">
        <v>1</v>
      </c>
      <c r="AQ88" s="4">
        <v>1</v>
      </c>
      <c r="AR88" s="3" t="s">
        <v>65</v>
      </c>
      <c r="AS88" s="3" t="s">
        <v>65</v>
      </c>
      <c r="AT88" s="3" t="s">
        <v>65</v>
      </c>
      <c r="AV88" s="6" t="str">
        <f>HYPERLINK("http://mcgill.on.worldcat.org/oclc/769427139","Catalog Record")</f>
        <v>Catalog Record</v>
      </c>
      <c r="AW88" s="6" t="str">
        <f>HYPERLINK("http://www.worldcat.org/oclc/769427139","WorldCat Record")</f>
        <v>WorldCat Record</v>
      </c>
      <c r="AX88" s="3" t="s">
        <v>1094</v>
      </c>
      <c r="AY88" s="3" t="s">
        <v>1095</v>
      </c>
      <c r="AZ88" s="3" t="s">
        <v>1096</v>
      </c>
      <c r="BA88" s="3" t="s">
        <v>1096</v>
      </c>
      <c r="BB88" s="3" t="s">
        <v>1097</v>
      </c>
      <c r="BC88" s="3" t="s">
        <v>80</v>
      </c>
      <c r="BD88" s="3" t="s">
        <v>81</v>
      </c>
      <c r="BE88" s="3" t="s">
        <v>1098</v>
      </c>
      <c r="BF88" s="3" t="s">
        <v>1097</v>
      </c>
      <c r="BG88" s="3" t="s">
        <v>1099</v>
      </c>
    </row>
    <row r="89" spans="1:59" ht="58" x14ac:dyDescent="0.35">
      <c r="A89" s="2" t="s">
        <v>59</v>
      </c>
      <c r="B89" s="2" t="s">
        <v>60</v>
      </c>
      <c r="C89" s="2" t="s">
        <v>1100</v>
      </c>
      <c r="D89" s="2" t="s">
        <v>1101</v>
      </c>
      <c r="E89" s="2" t="s">
        <v>1102</v>
      </c>
      <c r="G89" s="3" t="s">
        <v>65</v>
      </c>
      <c r="I89" s="3" t="s">
        <v>65</v>
      </c>
      <c r="J89" s="3" t="s">
        <v>65</v>
      </c>
      <c r="K89" s="3" t="s">
        <v>66</v>
      </c>
      <c r="L89" s="2" t="s">
        <v>1103</v>
      </c>
      <c r="M89" s="2" t="s">
        <v>1104</v>
      </c>
      <c r="N89" s="3" t="s">
        <v>1105</v>
      </c>
      <c r="P89" s="3" t="s">
        <v>70</v>
      </c>
      <c r="R89" s="3" t="s">
        <v>72</v>
      </c>
      <c r="S89" s="4">
        <v>7</v>
      </c>
      <c r="T89" s="4">
        <v>7</v>
      </c>
      <c r="U89" s="5" t="s">
        <v>1106</v>
      </c>
      <c r="V89" s="5" t="s">
        <v>1106</v>
      </c>
      <c r="W89" s="5" t="s">
        <v>74</v>
      </c>
      <c r="X89" s="5" t="s">
        <v>74</v>
      </c>
      <c r="Y89" s="4">
        <v>94</v>
      </c>
      <c r="Z89" s="4">
        <v>9</v>
      </c>
      <c r="AA89" s="4">
        <v>12</v>
      </c>
      <c r="AB89" s="4">
        <v>2</v>
      </c>
      <c r="AC89" s="4">
        <v>4</v>
      </c>
      <c r="AD89" s="4">
        <v>39</v>
      </c>
      <c r="AE89" s="4">
        <v>40</v>
      </c>
      <c r="AF89" s="4">
        <v>0</v>
      </c>
      <c r="AG89" s="4">
        <v>0</v>
      </c>
      <c r="AH89" s="4">
        <v>36</v>
      </c>
      <c r="AI89" s="4">
        <v>36</v>
      </c>
      <c r="AJ89" s="4">
        <v>4</v>
      </c>
      <c r="AK89" s="4">
        <v>4</v>
      </c>
      <c r="AL89" s="4">
        <v>27</v>
      </c>
      <c r="AM89" s="4">
        <v>27</v>
      </c>
      <c r="AN89" s="4">
        <v>0</v>
      </c>
      <c r="AO89" s="4">
        <v>0</v>
      </c>
      <c r="AP89" s="4">
        <v>4</v>
      </c>
      <c r="AQ89" s="4">
        <v>5</v>
      </c>
      <c r="AR89" s="3" t="s">
        <v>65</v>
      </c>
      <c r="AS89" s="3" t="s">
        <v>65</v>
      </c>
      <c r="AT89" s="3" t="s">
        <v>65</v>
      </c>
      <c r="AV89" s="6" t="str">
        <f>HYPERLINK("http://mcgill.on.worldcat.org/oclc/403475800","Catalog Record")</f>
        <v>Catalog Record</v>
      </c>
      <c r="AW89" s="6" t="str">
        <f>HYPERLINK("http://www.worldcat.org/oclc/403475800","WorldCat Record")</f>
        <v>WorldCat Record</v>
      </c>
      <c r="AX89" s="3" t="s">
        <v>1107</v>
      </c>
      <c r="AY89" s="3" t="s">
        <v>1108</v>
      </c>
      <c r="AZ89" s="3" t="s">
        <v>1109</v>
      </c>
      <c r="BA89" s="3" t="s">
        <v>1109</v>
      </c>
      <c r="BB89" s="3" t="s">
        <v>1110</v>
      </c>
      <c r="BC89" s="3" t="s">
        <v>80</v>
      </c>
      <c r="BD89" s="3" t="s">
        <v>81</v>
      </c>
      <c r="BE89" s="3" t="s">
        <v>1111</v>
      </c>
      <c r="BF89" s="3" t="s">
        <v>1110</v>
      </c>
      <c r="BG89" s="3" t="s">
        <v>1112</v>
      </c>
    </row>
    <row r="90" spans="1:59" ht="58" x14ac:dyDescent="0.35">
      <c r="A90" s="2" t="s">
        <v>59</v>
      </c>
      <c r="B90" s="2" t="s">
        <v>60</v>
      </c>
      <c r="C90" s="2" t="s">
        <v>1113</v>
      </c>
      <c r="D90" s="2" t="s">
        <v>1114</v>
      </c>
      <c r="E90" s="2" t="s">
        <v>1115</v>
      </c>
      <c r="G90" s="3" t="s">
        <v>65</v>
      </c>
      <c r="I90" s="3" t="s">
        <v>65</v>
      </c>
      <c r="J90" s="3" t="s">
        <v>65</v>
      </c>
      <c r="K90" s="3" t="s">
        <v>66</v>
      </c>
      <c r="L90" s="2" t="s">
        <v>1116</v>
      </c>
      <c r="M90" s="2" t="s">
        <v>1117</v>
      </c>
      <c r="N90" s="3" t="s">
        <v>204</v>
      </c>
      <c r="O90" s="2" t="s">
        <v>549</v>
      </c>
      <c r="P90" s="3" t="s">
        <v>70</v>
      </c>
      <c r="R90" s="3" t="s">
        <v>72</v>
      </c>
      <c r="S90" s="4">
        <v>3</v>
      </c>
      <c r="T90" s="4">
        <v>3</v>
      </c>
      <c r="U90" s="5" t="s">
        <v>452</v>
      </c>
      <c r="V90" s="5" t="s">
        <v>452</v>
      </c>
      <c r="W90" s="5" t="s">
        <v>74</v>
      </c>
      <c r="X90" s="5" t="s">
        <v>74</v>
      </c>
      <c r="Y90" s="4">
        <v>15</v>
      </c>
      <c r="Z90" s="4">
        <v>2</v>
      </c>
      <c r="AA90" s="4">
        <v>11</v>
      </c>
      <c r="AB90" s="4">
        <v>1</v>
      </c>
      <c r="AC90" s="4">
        <v>2</v>
      </c>
      <c r="AD90" s="4">
        <v>3</v>
      </c>
      <c r="AE90" s="4">
        <v>55</v>
      </c>
      <c r="AF90" s="4">
        <v>0</v>
      </c>
      <c r="AG90" s="4">
        <v>0</v>
      </c>
      <c r="AH90" s="4">
        <v>2</v>
      </c>
      <c r="AI90" s="4">
        <v>49</v>
      </c>
      <c r="AJ90" s="4">
        <v>0</v>
      </c>
      <c r="AK90" s="4">
        <v>4</v>
      </c>
      <c r="AL90" s="4">
        <v>2</v>
      </c>
      <c r="AM90" s="4">
        <v>33</v>
      </c>
      <c r="AN90" s="4">
        <v>0</v>
      </c>
      <c r="AO90" s="4">
        <v>0</v>
      </c>
      <c r="AP90" s="4">
        <v>1</v>
      </c>
      <c r="AQ90" s="4">
        <v>6</v>
      </c>
      <c r="AR90" s="3" t="s">
        <v>65</v>
      </c>
      <c r="AS90" s="3" t="s">
        <v>65</v>
      </c>
      <c r="AT90" s="3" t="s">
        <v>65</v>
      </c>
      <c r="AV90" s="6" t="str">
        <f>HYPERLINK("http://mcgill.on.worldcat.org/oclc/12937662","Catalog Record")</f>
        <v>Catalog Record</v>
      </c>
      <c r="AW90" s="6" t="str">
        <f>HYPERLINK("http://www.worldcat.org/oclc/12937662","WorldCat Record")</f>
        <v>WorldCat Record</v>
      </c>
      <c r="AX90" s="3" t="s">
        <v>1118</v>
      </c>
      <c r="AY90" s="3" t="s">
        <v>1119</v>
      </c>
      <c r="AZ90" s="3" t="s">
        <v>1120</v>
      </c>
      <c r="BA90" s="3" t="s">
        <v>1120</v>
      </c>
      <c r="BB90" s="3" t="s">
        <v>1121</v>
      </c>
      <c r="BC90" s="3" t="s">
        <v>80</v>
      </c>
      <c r="BD90" s="3" t="s">
        <v>81</v>
      </c>
      <c r="BF90" s="3" t="s">
        <v>1121</v>
      </c>
      <c r="BG90" s="3" t="s">
        <v>1122</v>
      </c>
    </row>
    <row r="91" spans="1:59" ht="58" x14ac:dyDescent="0.35">
      <c r="A91" s="2" t="s">
        <v>59</v>
      </c>
      <c r="B91" s="2" t="s">
        <v>60</v>
      </c>
      <c r="C91" s="2" t="s">
        <v>1123</v>
      </c>
      <c r="D91" s="2" t="s">
        <v>1124</v>
      </c>
      <c r="E91" s="2" t="s">
        <v>1125</v>
      </c>
      <c r="G91" s="3" t="s">
        <v>65</v>
      </c>
      <c r="I91" s="3" t="s">
        <v>65</v>
      </c>
      <c r="J91" s="3" t="s">
        <v>65</v>
      </c>
      <c r="K91" s="3" t="s">
        <v>66</v>
      </c>
      <c r="L91" s="2" t="s">
        <v>731</v>
      </c>
      <c r="M91" s="2" t="s">
        <v>1126</v>
      </c>
      <c r="N91" s="3" t="s">
        <v>684</v>
      </c>
      <c r="P91" s="3" t="s">
        <v>70</v>
      </c>
      <c r="Q91" s="2" t="s">
        <v>1127</v>
      </c>
      <c r="R91" s="3" t="s">
        <v>72</v>
      </c>
      <c r="S91" s="4">
        <v>4</v>
      </c>
      <c r="T91" s="4">
        <v>4</v>
      </c>
      <c r="U91" s="5" t="s">
        <v>1128</v>
      </c>
      <c r="V91" s="5" t="s">
        <v>1128</v>
      </c>
      <c r="W91" s="5" t="s">
        <v>74</v>
      </c>
      <c r="X91" s="5" t="s">
        <v>74</v>
      </c>
      <c r="Y91" s="4">
        <v>41</v>
      </c>
      <c r="Z91" s="4">
        <v>2</v>
      </c>
      <c r="AA91" s="4">
        <v>2</v>
      </c>
      <c r="AB91" s="4">
        <v>1</v>
      </c>
      <c r="AC91" s="4">
        <v>1</v>
      </c>
      <c r="AD91" s="4">
        <v>19</v>
      </c>
      <c r="AE91" s="4">
        <v>19</v>
      </c>
      <c r="AF91" s="4">
        <v>0</v>
      </c>
      <c r="AG91" s="4">
        <v>0</v>
      </c>
      <c r="AH91" s="4">
        <v>18</v>
      </c>
      <c r="AI91" s="4">
        <v>18</v>
      </c>
      <c r="AJ91" s="4">
        <v>1</v>
      </c>
      <c r="AK91" s="4">
        <v>1</v>
      </c>
      <c r="AL91" s="4">
        <v>15</v>
      </c>
      <c r="AM91" s="4">
        <v>15</v>
      </c>
      <c r="AN91" s="4">
        <v>0</v>
      </c>
      <c r="AO91" s="4">
        <v>0</v>
      </c>
      <c r="AP91" s="4">
        <v>1</v>
      </c>
      <c r="AQ91" s="4">
        <v>1</v>
      </c>
      <c r="AR91" s="3" t="s">
        <v>65</v>
      </c>
      <c r="AS91" s="3" t="s">
        <v>65</v>
      </c>
      <c r="AT91" s="3" t="s">
        <v>65</v>
      </c>
      <c r="AV91" s="6" t="str">
        <f>HYPERLINK("http://mcgill.on.worldcat.org/oclc/858825077","Catalog Record")</f>
        <v>Catalog Record</v>
      </c>
      <c r="AW91" s="6" t="str">
        <f>HYPERLINK("http://www.worldcat.org/oclc/858825077","WorldCat Record")</f>
        <v>WorldCat Record</v>
      </c>
      <c r="AX91" s="3" t="s">
        <v>1129</v>
      </c>
      <c r="AY91" s="3" t="s">
        <v>1130</v>
      </c>
      <c r="AZ91" s="3" t="s">
        <v>1131</v>
      </c>
      <c r="BA91" s="3" t="s">
        <v>1131</v>
      </c>
      <c r="BB91" s="3" t="s">
        <v>1132</v>
      </c>
      <c r="BC91" s="3" t="s">
        <v>80</v>
      </c>
      <c r="BD91" s="3" t="s">
        <v>81</v>
      </c>
      <c r="BE91" s="3" t="s">
        <v>1133</v>
      </c>
      <c r="BF91" s="3" t="s">
        <v>1132</v>
      </c>
      <c r="BG91" s="3" t="s">
        <v>1134</v>
      </c>
    </row>
    <row r="92" spans="1:59" ht="58" x14ac:dyDescent="0.35">
      <c r="A92" s="2" t="s">
        <v>59</v>
      </c>
      <c r="B92" s="2" t="s">
        <v>60</v>
      </c>
      <c r="C92" s="2" t="s">
        <v>1135</v>
      </c>
      <c r="D92" s="2" t="s">
        <v>1136</v>
      </c>
      <c r="E92" s="2" t="s">
        <v>1137</v>
      </c>
      <c r="G92" s="3" t="s">
        <v>65</v>
      </c>
      <c r="I92" s="3" t="s">
        <v>65</v>
      </c>
      <c r="J92" s="3" t="s">
        <v>65</v>
      </c>
      <c r="K92" s="3" t="s">
        <v>66</v>
      </c>
      <c r="M92" s="2" t="s">
        <v>1138</v>
      </c>
      <c r="N92" s="3" t="s">
        <v>1139</v>
      </c>
      <c r="P92" s="3" t="s">
        <v>70</v>
      </c>
      <c r="Q92" s="2" t="s">
        <v>1140</v>
      </c>
      <c r="R92" s="3" t="s">
        <v>72</v>
      </c>
      <c r="S92" s="4">
        <v>13</v>
      </c>
      <c r="T92" s="4">
        <v>13</v>
      </c>
      <c r="U92" s="5" t="s">
        <v>1141</v>
      </c>
      <c r="V92" s="5" t="s">
        <v>1141</v>
      </c>
      <c r="W92" s="5" t="s">
        <v>74</v>
      </c>
      <c r="X92" s="5" t="s">
        <v>74</v>
      </c>
      <c r="Y92" s="4">
        <v>363</v>
      </c>
      <c r="Z92" s="4">
        <v>23</v>
      </c>
      <c r="AA92" s="4">
        <v>23</v>
      </c>
      <c r="AB92" s="4">
        <v>3</v>
      </c>
      <c r="AC92" s="4">
        <v>3</v>
      </c>
      <c r="AD92" s="4">
        <v>84</v>
      </c>
      <c r="AE92" s="4">
        <v>84</v>
      </c>
      <c r="AF92" s="4">
        <v>1</v>
      </c>
      <c r="AG92" s="4">
        <v>1</v>
      </c>
      <c r="AH92" s="4">
        <v>71</v>
      </c>
      <c r="AI92" s="4">
        <v>71</v>
      </c>
      <c r="AJ92" s="4">
        <v>12</v>
      </c>
      <c r="AK92" s="4">
        <v>12</v>
      </c>
      <c r="AL92" s="4">
        <v>40</v>
      </c>
      <c r="AM92" s="4">
        <v>40</v>
      </c>
      <c r="AN92" s="4">
        <v>0</v>
      </c>
      <c r="AO92" s="4">
        <v>0</v>
      </c>
      <c r="AP92" s="4">
        <v>16</v>
      </c>
      <c r="AQ92" s="4">
        <v>16</v>
      </c>
      <c r="AR92" s="3" t="s">
        <v>65</v>
      </c>
      <c r="AS92" s="3" t="s">
        <v>65</v>
      </c>
      <c r="AT92" s="3" t="s">
        <v>75</v>
      </c>
      <c r="AU92" s="6" t="str">
        <f>HYPERLINK("http://catalog.hathitrust.org/Record/000966149","HathiTrust Record")</f>
        <v>HathiTrust Record</v>
      </c>
      <c r="AV92" s="6" t="str">
        <f>HYPERLINK("http://mcgill.on.worldcat.org/oclc/13607668","Catalog Record")</f>
        <v>Catalog Record</v>
      </c>
      <c r="AW92" s="6" t="str">
        <f>HYPERLINK("http://www.worldcat.org/oclc/13607668","WorldCat Record")</f>
        <v>WorldCat Record</v>
      </c>
      <c r="AX92" s="3" t="s">
        <v>1142</v>
      </c>
      <c r="AY92" s="3" t="s">
        <v>1143</v>
      </c>
      <c r="AZ92" s="3" t="s">
        <v>1144</v>
      </c>
      <c r="BA92" s="3" t="s">
        <v>1144</v>
      </c>
      <c r="BB92" s="3" t="s">
        <v>1145</v>
      </c>
      <c r="BC92" s="3" t="s">
        <v>80</v>
      </c>
      <c r="BD92" s="3" t="s">
        <v>185</v>
      </c>
      <c r="BF92" s="3" t="s">
        <v>1145</v>
      </c>
      <c r="BG92" s="3" t="s">
        <v>1146</v>
      </c>
    </row>
    <row r="93" spans="1:59" ht="58" x14ac:dyDescent="0.35">
      <c r="A93" s="2" t="s">
        <v>59</v>
      </c>
      <c r="B93" s="2" t="s">
        <v>60</v>
      </c>
      <c r="C93" s="2" t="s">
        <v>1147</v>
      </c>
      <c r="D93" s="2" t="s">
        <v>1148</v>
      </c>
      <c r="E93" s="2" t="s">
        <v>1149</v>
      </c>
      <c r="G93" s="3" t="s">
        <v>65</v>
      </c>
      <c r="I93" s="3" t="s">
        <v>65</v>
      </c>
      <c r="J93" s="3" t="s">
        <v>65</v>
      </c>
      <c r="K93" s="3" t="s">
        <v>66</v>
      </c>
      <c r="L93" s="2" t="s">
        <v>1150</v>
      </c>
      <c r="M93" s="2" t="s">
        <v>1151</v>
      </c>
      <c r="N93" s="3" t="s">
        <v>1152</v>
      </c>
      <c r="P93" s="3" t="s">
        <v>696</v>
      </c>
      <c r="Q93" s="2" t="s">
        <v>1153</v>
      </c>
      <c r="R93" s="3" t="s">
        <v>72</v>
      </c>
      <c r="S93" s="4">
        <v>2</v>
      </c>
      <c r="T93" s="4">
        <v>2</v>
      </c>
      <c r="U93" s="5" t="s">
        <v>1154</v>
      </c>
      <c r="V93" s="5" t="s">
        <v>1154</v>
      </c>
      <c r="W93" s="5" t="s">
        <v>74</v>
      </c>
      <c r="X93" s="5" t="s">
        <v>74</v>
      </c>
      <c r="Y93" s="4">
        <v>26</v>
      </c>
      <c r="Z93" s="4">
        <v>4</v>
      </c>
      <c r="AA93" s="4">
        <v>5</v>
      </c>
      <c r="AB93" s="4">
        <v>2</v>
      </c>
      <c r="AC93" s="4">
        <v>3</v>
      </c>
      <c r="AD93" s="4">
        <v>14</v>
      </c>
      <c r="AE93" s="4">
        <v>14</v>
      </c>
      <c r="AF93" s="4">
        <v>0</v>
      </c>
      <c r="AG93" s="4">
        <v>0</v>
      </c>
      <c r="AH93" s="4">
        <v>13</v>
      </c>
      <c r="AI93" s="4">
        <v>13</v>
      </c>
      <c r="AJ93" s="4">
        <v>1</v>
      </c>
      <c r="AK93" s="4">
        <v>1</v>
      </c>
      <c r="AL93" s="4">
        <v>10</v>
      </c>
      <c r="AM93" s="4">
        <v>10</v>
      </c>
      <c r="AN93" s="4">
        <v>0</v>
      </c>
      <c r="AO93" s="4">
        <v>0</v>
      </c>
      <c r="AP93" s="4">
        <v>1</v>
      </c>
      <c r="AQ93" s="4">
        <v>1</v>
      </c>
      <c r="AR93" s="3" t="s">
        <v>65</v>
      </c>
      <c r="AS93" s="3" t="s">
        <v>65</v>
      </c>
      <c r="AT93" s="3" t="s">
        <v>75</v>
      </c>
      <c r="AU93" s="6" t="str">
        <f>HYPERLINK("http://catalog.hathitrust.org/Record/004976177","HathiTrust Record")</f>
        <v>HathiTrust Record</v>
      </c>
      <c r="AV93" s="6" t="str">
        <f>HYPERLINK("http://mcgill.on.worldcat.org/oclc/58467875","Catalog Record")</f>
        <v>Catalog Record</v>
      </c>
      <c r="AW93" s="6" t="str">
        <f>HYPERLINK("http://www.worldcat.org/oclc/58467875","WorldCat Record")</f>
        <v>WorldCat Record</v>
      </c>
      <c r="AX93" s="3" t="s">
        <v>1155</v>
      </c>
      <c r="AY93" s="3" t="s">
        <v>1156</v>
      </c>
      <c r="AZ93" s="3" t="s">
        <v>1157</v>
      </c>
      <c r="BA93" s="3" t="s">
        <v>1157</v>
      </c>
      <c r="BB93" s="3" t="s">
        <v>1158</v>
      </c>
      <c r="BC93" s="3" t="s">
        <v>80</v>
      </c>
      <c r="BD93" s="3" t="s">
        <v>81</v>
      </c>
      <c r="BE93" s="3" t="s">
        <v>1159</v>
      </c>
      <c r="BF93" s="3" t="s">
        <v>1158</v>
      </c>
      <c r="BG93" s="3" t="s">
        <v>1160</v>
      </c>
    </row>
    <row r="94" spans="1:59" ht="58" x14ac:dyDescent="0.35">
      <c r="A94" s="2" t="s">
        <v>59</v>
      </c>
      <c r="B94" s="2" t="s">
        <v>60</v>
      </c>
      <c r="C94" s="2" t="s">
        <v>1161</v>
      </c>
      <c r="D94" s="2" t="s">
        <v>1162</v>
      </c>
      <c r="E94" s="2" t="s">
        <v>1163</v>
      </c>
      <c r="G94" s="3" t="s">
        <v>65</v>
      </c>
      <c r="I94" s="3" t="s">
        <v>65</v>
      </c>
      <c r="J94" s="3" t="s">
        <v>65</v>
      </c>
      <c r="K94" s="3" t="s">
        <v>66</v>
      </c>
      <c r="L94" s="2" t="s">
        <v>1164</v>
      </c>
      <c r="M94" s="2" t="s">
        <v>1165</v>
      </c>
      <c r="N94" s="3" t="s">
        <v>1166</v>
      </c>
      <c r="O94" s="2" t="s">
        <v>336</v>
      </c>
      <c r="P94" s="3" t="s">
        <v>337</v>
      </c>
      <c r="Q94" s="2" t="s">
        <v>1167</v>
      </c>
      <c r="R94" s="3" t="s">
        <v>72</v>
      </c>
      <c r="S94" s="4">
        <v>0</v>
      </c>
      <c r="T94" s="4">
        <v>0</v>
      </c>
      <c r="W94" s="5" t="s">
        <v>1168</v>
      </c>
      <c r="X94" s="5" t="s">
        <v>1168</v>
      </c>
      <c r="Y94" s="4">
        <v>3</v>
      </c>
      <c r="Z94" s="4">
        <v>1</v>
      </c>
      <c r="AA94" s="4">
        <v>1</v>
      </c>
      <c r="AB94" s="4">
        <v>1</v>
      </c>
      <c r="AC94" s="4">
        <v>1</v>
      </c>
      <c r="AD94" s="4">
        <v>2</v>
      </c>
      <c r="AE94" s="4">
        <v>2</v>
      </c>
      <c r="AF94" s="4">
        <v>0</v>
      </c>
      <c r="AG94" s="4">
        <v>0</v>
      </c>
      <c r="AH94" s="4">
        <v>2</v>
      </c>
      <c r="AI94" s="4">
        <v>2</v>
      </c>
      <c r="AJ94" s="4">
        <v>0</v>
      </c>
      <c r="AK94" s="4">
        <v>0</v>
      </c>
      <c r="AL94" s="4">
        <v>1</v>
      </c>
      <c r="AM94" s="4">
        <v>1</v>
      </c>
      <c r="AN94" s="4">
        <v>0</v>
      </c>
      <c r="AO94" s="4">
        <v>0</v>
      </c>
      <c r="AP94" s="4">
        <v>0</v>
      </c>
      <c r="AQ94" s="4">
        <v>0</v>
      </c>
      <c r="AR94" s="3" t="s">
        <v>65</v>
      </c>
      <c r="AS94" s="3" t="s">
        <v>65</v>
      </c>
      <c r="AT94" s="3" t="s">
        <v>65</v>
      </c>
      <c r="AV94" s="6" t="str">
        <f>HYPERLINK("http://mcgill.on.worldcat.org/oclc/1104807788","Catalog Record")</f>
        <v>Catalog Record</v>
      </c>
      <c r="AW94" s="6" t="str">
        <f>HYPERLINK("http://www.worldcat.org/oclc/1104807788","WorldCat Record")</f>
        <v>WorldCat Record</v>
      </c>
      <c r="AX94" s="3" t="s">
        <v>1169</v>
      </c>
      <c r="AY94" s="3" t="s">
        <v>1170</v>
      </c>
      <c r="AZ94" s="3" t="s">
        <v>1171</v>
      </c>
      <c r="BA94" s="3" t="s">
        <v>1171</v>
      </c>
      <c r="BB94" s="3" t="s">
        <v>1172</v>
      </c>
      <c r="BC94" s="3" t="s">
        <v>80</v>
      </c>
      <c r="BD94" s="3" t="s">
        <v>81</v>
      </c>
      <c r="BE94" s="3" t="s">
        <v>1173</v>
      </c>
      <c r="BF94" s="3" t="s">
        <v>1172</v>
      </c>
      <c r="BG94" s="3" t="s">
        <v>1174</v>
      </c>
    </row>
    <row r="95" spans="1:59" ht="58" x14ac:dyDescent="0.35">
      <c r="A95" s="2" t="s">
        <v>59</v>
      </c>
      <c r="B95" s="2" t="s">
        <v>60</v>
      </c>
      <c r="C95" s="2" t="s">
        <v>1175</v>
      </c>
      <c r="D95" s="2" t="s">
        <v>1176</v>
      </c>
      <c r="E95" s="2" t="s">
        <v>1177</v>
      </c>
      <c r="G95" s="3" t="s">
        <v>65</v>
      </c>
      <c r="I95" s="3" t="s">
        <v>65</v>
      </c>
      <c r="J95" s="3" t="s">
        <v>65</v>
      </c>
      <c r="K95" s="3" t="s">
        <v>66</v>
      </c>
      <c r="L95" s="2" t="s">
        <v>1178</v>
      </c>
      <c r="M95" s="2" t="s">
        <v>1179</v>
      </c>
      <c r="N95" s="3" t="s">
        <v>124</v>
      </c>
      <c r="P95" s="3" t="s">
        <v>70</v>
      </c>
      <c r="R95" s="3" t="s">
        <v>72</v>
      </c>
      <c r="S95" s="4">
        <v>1</v>
      </c>
      <c r="T95" s="4">
        <v>1</v>
      </c>
      <c r="U95" s="5" t="s">
        <v>1180</v>
      </c>
      <c r="V95" s="5" t="s">
        <v>1180</v>
      </c>
      <c r="W95" s="5" t="s">
        <v>74</v>
      </c>
      <c r="X95" s="5" t="s">
        <v>74</v>
      </c>
      <c r="Y95" s="4">
        <v>62</v>
      </c>
      <c r="Z95" s="4">
        <v>6</v>
      </c>
      <c r="AA95" s="4">
        <v>16</v>
      </c>
      <c r="AB95" s="4">
        <v>1</v>
      </c>
      <c r="AC95" s="4">
        <v>1</v>
      </c>
      <c r="AD95" s="4">
        <v>15</v>
      </c>
      <c r="AE95" s="4">
        <v>85</v>
      </c>
      <c r="AF95" s="4">
        <v>0</v>
      </c>
      <c r="AG95" s="4">
        <v>0</v>
      </c>
      <c r="AH95" s="4">
        <v>14</v>
      </c>
      <c r="AI95" s="4">
        <v>78</v>
      </c>
      <c r="AJ95" s="4">
        <v>3</v>
      </c>
      <c r="AK95" s="4">
        <v>8</v>
      </c>
      <c r="AL95" s="4">
        <v>10</v>
      </c>
      <c r="AM95" s="4">
        <v>50</v>
      </c>
      <c r="AN95" s="4">
        <v>0</v>
      </c>
      <c r="AO95" s="4">
        <v>0</v>
      </c>
      <c r="AP95" s="4">
        <v>3</v>
      </c>
      <c r="AQ95" s="4">
        <v>10</v>
      </c>
      <c r="AR95" s="3" t="s">
        <v>65</v>
      </c>
      <c r="AS95" s="3" t="s">
        <v>65</v>
      </c>
      <c r="AT95" s="3" t="s">
        <v>75</v>
      </c>
      <c r="AU95" s="6" t="str">
        <f>HYPERLINK("http://catalog.hathitrust.org/Record/007111595","HathiTrust Record")</f>
        <v>HathiTrust Record</v>
      </c>
      <c r="AV95" s="6" t="str">
        <f>HYPERLINK("http://mcgill.on.worldcat.org/oclc/27079122","Catalog Record")</f>
        <v>Catalog Record</v>
      </c>
      <c r="AW95" s="6" t="str">
        <f>HYPERLINK("http://www.worldcat.org/oclc/27079122","WorldCat Record")</f>
        <v>WorldCat Record</v>
      </c>
      <c r="AX95" s="3" t="s">
        <v>1181</v>
      </c>
      <c r="AY95" s="3" t="s">
        <v>1182</v>
      </c>
      <c r="AZ95" s="3" t="s">
        <v>1183</v>
      </c>
      <c r="BA95" s="3" t="s">
        <v>1183</v>
      </c>
      <c r="BB95" s="3" t="s">
        <v>1184</v>
      </c>
      <c r="BC95" s="3" t="s">
        <v>80</v>
      </c>
      <c r="BD95" s="3" t="s">
        <v>81</v>
      </c>
      <c r="BE95" s="3" t="s">
        <v>1185</v>
      </c>
      <c r="BF95" s="3" t="s">
        <v>1184</v>
      </c>
      <c r="BG95" s="3" t="s">
        <v>1186</v>
      </c>
    </row>
    <row r="96" spans="1:59" ht="58" x14ac:dyDescent="0.35">
      <c r="A96" s="2" t="s">
        <v>59</v>
      </c>
      <c r="B96" s="2" t="s">
        <v>60</v>
      </c>
      <c r="C96" s="2" t="s">
        <v>1187</v>
      </c>
      <c r="D96" s="2" t="s">
        <v>1188</v>
      </c>
      <c r="E96" s="2" t="s">
        <v>1189</v>
      </c>
      <c r="G96" s="3" t="s">
        <v>65</v>
      </c>
      <c r="I96" s="3" t="s">
        <v>65</v>
      </c>
      <c r="J96" s="3" t="s">
        <v>65</v>
      </c>
      <c r="K96" s="3" t="s">
        <v>66</v>
      </c>
      <c r="L96" s="2" t="s">
        <v>1178</v>
      </c>
      <c r="M96" s="2" t="s">
        <v>1190</v>
      </c>
      <c r="N96" s="3" t="s">
        <v>323</v>
      </c>
      <c r="P96" s="3" t="s">
        <v>70</v>
      </c>
      <c r="R96" s="3" t="s">
        <v>72</v>
      </c>
      <c r="S96" s="4">
        <v>1</v>
      </c>
      <c r="T96" s="4">
        <v>1</v>
      </c>
      <c r="U96" s="5" t="s">
        <v>1191</v>
      </c>
      <c r="V96" s="5" t="s">
        <v>1191</v>
      </c>
      <c r="W96" s="5" t="s">
        <v>74</v>
      </c>
      <c r="X96" s="5" t="s">
        <v>74</v>
      </c>
      <c r="Y96" s="4">
        <v>284</v>
      </c>
      <c r="Z96" s="4">
        <v>7</v>
      </c>
      <c r="AA96" s="4">
        <v>14</v>
      </c>
      <c r="AB96" s="4">
        <v>1</v>
      </c>
      <c r="AC96" s="4">
        <v>1</v>
      </c>
      <c r="AD96" s="4">
        <v>22</v>
      </c>
      <c r="AE96" s="4">
        <v>46</v>
      </c>
      <c r="AF96" s="4">
        <v>0</v>
      </c>
      <c r="AG96" s="4">
        <v>0</v>
      </c>
      <c r="AH96" s="4">
        <v>21</v>
      </c>
      <c r="AI96" s="4">
        <v>45</v>
      </c>
      <c r="AJ96" s="4">
        <v>2</v>
      </c>
      <c r="AK96" s="4">
        <v>4</v>
      </c>
      <c r="AL96" s="4">
        <v>13</v>
      </c>
      <c r="AM96" s="4">
        <v>29</v>
      </c>
      <c r="AN96" s="4">
        <v>0</v>
      </c>
      <c r="AO96" s="4">
        <v>0</v>
      </c>
      <c r="AP96" s="4">
        <v>2</v>
      </c>
      <c r="AQ96" s="4">
        <v>4</v>
      </c>
      <c r="AR96" s="3" t="s">
        <v>65</v>
      </c>
      <c r="AS96" s="3" t="s">
        <v>65</v>
      </c>
      <c r="AT96" s="3" t="s">
        <v>65</v>
      </c>
      <c r="AV96" s="6" t="str">
        <f>HYPERLINK("http://mcgill.on.worldcat.org/oclc/775416388","Catalog Record")</f>
        <v>Catalog Record</v>
      </c>
      <c r="AW96" s="6" t="str">
        <f>HYPERLINK("http://www.worldcat.org/oclc/775416388","WorldCat Record")</f>
        <v>WorldCat Record</v>
      </c>
      <c r="AX96" s="3" t="s">
        <v>1192</v>
      </c>
      <c r="AY96" s="3" t="s">
        <v>1193</v>
      </c>
      <c r="AZ96" s="3" t="s">
        <v>1194</v>
      </c>
      <c r="BA96" s="3" t="s">
        <v>1194</v>
      </c>
      <c r="BB96" s="3" t="s">
        <v>1195</v>
      </c>
      <c r="BC96" s="3" t="s">
        <v>80</v>
      </c>
      <c r="BD96" s="3" t="s">
        <v>81</v>
      </c>
      <c r="BE96" s="3" t="s">
        <v>1196</v>
      </c>
      <c r="BF96" s="3" t="s">
        <v>1195</v>
      </c>
      <c r="BG96" s="3" t="s">
        <v>1197</v>
      </c>
    </row>
    <row r="97" spans="1:59" ht="72.5" x14ac:dyDescent="0.35">
      <c r="A97" s="2" t="s">
        <v>59</v>
      </c>
      <c r="B97" s="2" t="s">
        <v>60</v>
      </c>
      <c r="C97" s="2" t="s">
        <v>1198</v>
      </c>
      <c r="D97" s="2" t="s">
        <v>1199</v>
      </c>
      <c r="E97" s="2" t="s">
        <v>1200</v>
      </c>
      <c r="G97" s="3" t="s">
        <v>65</v>
      </c>
      <c r="I97" s="3" t="s">
        <v>65</v>
      </c>
      <c r="J97" s="3" t="s">
        <v>65</v>
      </c>
      <c r="K97" s="3" t="s">
        <v>66</v>
      </c>
      <c r="L97" s="2" t="s">
        <v>1201</v>
      </c>
      <c r="M97" s="2" t="s">
        <v>1202</v>
      </c>
      <c r="N97" s="3" t="s">
        <v>733</v>
      </c>
      <c r="P97" s="3" t="s">
        <v>70</v>
      </c>
      <c r="R97" s="3" t="s">
        <v>72</v>
      </c>
      <c r="S97" s="4">
        <v>0</v>
      </c>
      <c r="T97" s="4">
        <v>0</v>
      </c>
      <c r="W97" s="5" t="s">
        <v>74</v>
      </c>
      <c r="X97" s="5" t="s">
        <v>74</v>
      </c>
      <c r="Y97" s="4">
        <v>142</v>
      </c>
      <c r="Z97" s="4">
        <v>5</v>
      </c>
      <c r="AA97" s="4">
        <v>6</v>
      </c>
      <c r="AB97" s="4">
        <v>1</v>
      </c>
      <c r="AC97" s="4">
        <v>2</v>
      </c>
      <c r="AD97" s="4">
        <v>23</v>
      </c>
      <c r="AE97" s="4">
        <v>24</v>
      </c>
      <c r="AF97" s="4">
        <v>0</v>
      </c>
      <c r="AG97" s="4">
        <v>0</v>
      </c>
      <c r="AH97" s="4">
        <v>23</v>
      </c>
      <c r="AI97" s="4">
        <v>24</v>
      </c>
      <c r="AJ97" s="4">
        <v>1</v>
      </c>
      <c r="AK97" s="4">
        <v>1</v>
      </c>
      <c r="AL97" s="4">
        <v>17</v>
      </c>
      <c r="AM97" s="4">
        <v>17</v>
      </c>
      <c r="AN97" s="4">
        <v>0</v>
      </c>
      <c r="AO97" s="4">
        <v>0</v>
      </c>
      <c r="AP97" s="4">
        <v>1</v>
      </c>
      <c r="AQ97" s="4">
        <v>1</v>
      </c>
      <c r="AR97" s="3" t="s">
        <v>65</v>
      </c>
      <c r="AS97" s="3" t="s">
        <v>65</v>
      </c>
      <c r="AT97" s="3" t="s">
        <v>65</v>
      </c>
      <c r="AV97" s="6" t="str">
        <f>HYPERLINK("http://mcgill.on.worldcat.org/oclc/944463974","Catalog Record")</f>
        <v>Catalog Record</v>
      </c>
      <c r="AW97" s="6" t="str">
        <f>HYPERLINK("http://www.worldcat.org/oclc/944463974","WorldCat Record")</f>
        <v>WorldCat Record</v>
      </c>
      <c r="AX97" s="3" t="s">
        <v>1203</v>
      </c>
      <c r="AY97" s="3" t="s">
        <v>1204</v>
      </c>
      <c r="AZ97" s="3" t="s">
        <v>1205</v>
      </c>
      <c r="BA97" s="3" t="s">
        <v>1205</v>
      </c>
      <c r="BB97" s="3" t="s">
        <v>1206</v>
      </c>
      <c r="BC97" s="3" t="s">
        <v>80</v>
      </c>
      <c r="BD97" s="3" t="s">
        <v>81</v>
      </c>
      <c r="BE97" s="3" t="s">
        <v>1207</v>
      </c>
      <c r="BF97" s="3" t="s">
        <v>1206</v>
      </c>
      <c r="BG97" s="3" t="s">
        <v>1208</v>
      </c>
    </row>
    <row r="98" spans="1:59" ht="58" x14ac:dyDescent="0.35">
      <c r="A98" s="2" t="s">
        <v>59</v>
      </c>
      <c r="B98" s="2" t="s">
        <v>60</v>
      </c>
      <c r="C98" s="2" t="s">
        <v>1209</v>
      </c>
      <c r="D98" s="2" t="s">
        <v>1210</v>
      </c>
      <c r="E98" s="2" t="s">
        <v>1211</v>
      </c>
      <c r="G98" s="3" t="s">
        <v>65</v>
      </c>
      <c r="I98" s="3" t="s">
        <v>65</v>
      </c>
      <c r="J98" s="3" t="s">
        <v>65</v>
      </c>
      <c r="K98" s="3" t="s">
        <v>66</v>
      </c>
      <c r="L98" s="2" t="s">
        <v>1212</v>
      </c>
      <c r="M98" s="2" t="s">
        <v>1213</v>
      </c>
      <c r="N98" s="3" t="s">
        <v>733</v>
      </c>
      <c r="O98" s="2" t="s">
        <v>336</v>
      </c>
      <c r="P98" s="3" t="s">
        <v>337</v>
      </c>
      <c r="Q98" s="2" t="s">
        <v>1214</v>
      </c>
      <c r="R98" s="3" t="s">
        <v>72</v>
      </c>
      <c r="S98" s="4">
        <v>0</v>
      </c>
      <c r="T98" s="4">
        <v>0</v>
      </c>
      <c r="W98" s="5" t="s">
        <v>74</v>
      </c>
      <c r="X98" s="5" t="s">
        <v>74</v>
      </c>
      <c r="Y98" s="4">
        <v>36</v>
      </c>
      <c r="Z98" s="4">
        <v>1</v>
      </c>
      <c r="AA98" s="4">
        <v>1</v>
      </c>
      <c r="AB98" s="4">
        <v>1</v>
      </c>
      <c r="AC98" s="4">
        <v>1</v>
      </c>
      <c r="AD98" s="4">
        <v>25</v>
      </c>
      <c r="AE98" s="4">
        <v>28</v>
      </c>
      <c r="AF98" s="4">
        <v>0</v>
      </c>
      <c r="AG98" s="4">
        <v>0</v>
      </c>
      <c r="AH98" s="4">
        <v>24</v>
      </c>
      <c r="AI98" s="4">
        <v>27</v>
      </c>
      <c r="AJ98" s="4">
        <v>0</v>
      </c>
      <c r="AK98" s="4">
        <v>0</v>
      </c>
      <c r="AL98" s="4">
        <v>20</v>
      </c>
      <c r="AM98" s="4">
        <v>22</v>
      </c>
      <c r="AN98" s="4">
        <v>0</v>
      </c>
      <c r="AO98" s="4">
        <v>0</v>
      </c>
      <c r="AP98" s="4">
        <v>0</v>
      </c>
      <c r="AQ98" s="4">
        <v>0</v>
      </c>
      <c r="AR98" s="3" t="s">
        <v>65</v>
      </c>
      <c r="AS98" s="3" t="s">
        <v>65</v>
      </c>
      <c r="AT98" s="3" t="s">
        <v>65</v>
      </c>
      <c r="AV98" s="6" t="str">
        <f>HYPERLINK("http://mcgill.on.worldcat.org/oclc/965350087","Catalog Record")</f>
        <v>Catalog Record</v>
      </c>
      <c r="AW98" s="6" t="str">
        <f>HYPERLINK("http://www.worldcat.org/oclc/965350087","WorldCat Record")</f>
        <v>WorldCat Record</v>
      </c>
      <c r="AX98" s="3" t="s">
        <v>1215</v>
      </c>
      <c r="AY98" s="3" t="s">
        <v>1216</v>
      </c>
      <c r="AZ98" s="3" t="s">
        <v>1217</v>
      </c>
      <c r="BA98" s="3" t="s">
        <v>1217</v>
      </c>
      <c r="BB98" s="3" t="s">
        <v>1218</v>
      </c>
      <c r="BC98" s="3" t="s">
        <v>80</v>
      </c>
      <c r="BD98" s="3" t="s">
        <v>81</v>
      </c>
      <c r="BE98" s="3" t="s">
        <v>1219</v>
      </c>
      <c r="BF98" s="3" t="s">
        <v>1218</v>
      </c>
      <c r="BG98" s="3" t="s">
        <v>1220</v>
      </c>
    </row>
    <row r="99" spans="1:59" ht="87" x14ac:dyDescent="0.35">
      <c r="A99" s="2" t="s">
        <v>59</v>
      </c>
      <c r="B99" s="2" t="s">
        <v>1221</v>
      </c>
      <c r="C99" s="2" t="s">
        <v>1222</v>
      </c>
      <c r="D99" s="2" t="s">
        <v>1223</v>
      </c>
      <c r="E99" s="2" t="s">
        <v>1224</v>
      </c>
      <c r="G99" s="3" t="s">
        <v>65</v>
      </c>
      <c r="I99" s="3" t="s">
        <v>65</v>
      </c>
      <c r="J99" s="3" t="s">
        <v>65</v>
      </c>
      <c r="K99" s="3" t="s">
        <v>66</v>
      </c>
      <c r="M99" s="2" t="s">
        <v>1225</v>
      </c>
      <c r="N99" s="3" t="s">
        <v>875</v>
      </c>
      <c r="P99" s="3" t="s">
        <v>935</v>
      </c>
      <c r="R99" s="3" t="s">
        <v>72</v>
      </c>
      <c r="S99" s="4">
        <v>7</v>
      </c>
      <c r="T99" s="4">
        <v>7</v>
      </c>
      <c r="U99" s="5" t="s">
        <v>1226</v>
      </c>
      <c r="V99" s="5" t="s">
        <v>1226</v>
      </c>
      <c r="W99" s="5" t="s">
        <v>74</v>
      </c>
      <c r="X99" s="5" t="s">
        <v>74</v>
      </c>
      <c r="Y99" s="4">
        <v>2</v>
      </c>
      <c r="Z99" s="4">
        <v>1</v>
      </c>
      <c r="AA99" s="4">
        <v>5</v>
      </c>
      <c r="AB99" s="4">
        <v>1</v>
      </c>
      <c r="AC99" s="4">
        <v>1</v>
      </c>
      <c r="AD99" s="4">
        <v>1</v>
      </c>
      <c r="AE99" s="4">
        <v>25</v>
      </c>
      <c r="AF99" s="4">
        <v>0</v>
      </c>
      <c r="AG99" s="4">
        <v>0</v>
      </c>
      <c r="AH99" s="4">
        <v>1</v>
      </c>
      <c r="AI99" s="4">
        <v>25</v>
      </c>
      <c r="AJ99" s="4">
        <v>0</v>
      </c>
      <c r="AK99" s="4">
        <v>3</v>
      </c>
      <c r="AL99" s="4">
        <v>1</v>
      </c>
      <c r="AM99" s="4">
        <v>18</v>
      </c>
      <c r="AN99" s="4">
        <v>0</v>
      </c>
      <c r="AO99" s="4">
        <v>0</v>
      </c>
      <c r="AP99" s="4">
        <v>0</v>
      </c>
      <c r="AQ99" s="4">
        <v>3</v>
      </c>
      <c r="AR99" s="3" t="s">
        <v>65</v>
      </c>
      <c r="AS99" s="3" t="s">
        <v>65</v>
      </c>
      <c r="AT99" s="3" t="s">
        <v>65</v>
      </c>
      <c r="AV99" s="6" t="str">
        <f>HYPERLINK("http://mcgill.on.worldcat.org/oclc/1050869770","Catalog Record")</f>
        <v>Catalog Record</v>
      </c>
      <c r="AW99" s="6" t="str">
        <f>HYPERLINK("http://www.worldcat.org/oclc/1050869770","WorldCat Record")</f>
        <v>WorldCat Record</v>
      </c>
      <c r="AX99" s="3" t="s">
        <v>1227</v>
      </c>
      <c r="AY99" s="3" t="s">
        <v>1228</v>
      </c>
      <c r="AZ99" s="3" t="s">
        <v>1229</v>
      </c>
      <c r="BA99" s="3" t="s">
        <v>1229</v>
      </c>
      <c r="BB99" s="3" t="s">
        <v>1230</v>
      </c>
      <c r="BC99" s="3" t="s">
        <v>1231</v>
      </c>
      <c r="BD99" s="3" t="s">
        <v>81</v>
      </c>
      <c r="BF99" s="3" t="s">
        <v>1230</v>
      </c>
      <c r="BG99" s="3" t="s">
        <v>1232</v>
      </c>
    </row>
  </sheetData>
  <autoFilter ref="A1:BF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7223C378089942809A7943C4880DE6" ma:contentTypeVersion="12" ma:contentTypeDescription="Create a new document." ma:contentTypeScope="" ma:versionID="36d975042bf97339687dfe0e10a71455">
  <xsd:schema xmlns:xsd="http://www.w3.org/2001/XMLSchema" xmlns:xs="http://www.w3.org/2001/XMLSchema" xmlns:p="http://schemas.microsoft.com/office/2006/metadata/properties" xmlns:ns3="8fa821e5-be0b-4978-8cb3-cce5e1f24c34" xmlns:ns4="8b7c810d-c9c3-4987-b0d7-7c20b69da642" targetNamespace="http://schemas.microsoft.com/office/2006/metadata/properties" ma:root="true" ma:fieldsID="358779577b353762824036ff6a96c571" ns3:_="" ns4:_="">
    <xsd:import namespace="8fa821e5-be0b-4978-8cb3-cce5e1f24c34"/>
    <xsd:import namespace="8b7c810d-c9c3-4987-b0d7-7c20b69da64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821e5-be0b-4978-8cb3-cce5e1f24c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7c810d-c9c3-4987-b0d7-7c20b69da64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DD4215-0AFF-4C59-AD8F-0A50E201E7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a821e5-be0b-4978-8cb3-cce5e1f24c34"/>
    <ds:schemaRef ds:uri="8b7c810d-c9c3-4987-b0d7-7c20b69da6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612607-EE13-426D-B535-AF68648B32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CBAD41-CFE5-4E07-BD9C-83A399974B6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b7c810d-c9c3-4987-b0d7-7c20b69da642"/>
    <ds:schemaRef ds:uri="http://purl.org/dc/elements/1.1/"/>
    <ds:schemaRef ds:uri="http://schemas.microsoft.com/office/2006/metadata/properties"/>
    <ds:schemaRef ds:uri="http://schemas.microsoft.com/office/2006/documentManagement/types"/>
    <ds:schemaRef ds:uri="8fa821e5-be0b-4978-8cb3-cce5e1f24c3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Print Books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Houle</dc:creator>
  <cp:lastModifiedBy>Eamon Duffy, Mr.</cp:lastModifiedBy>
  <dcterms:created xsi:type="dcterms:W3CDTF">2020-08-03T01:11:46Z</dcterms:created>
  <dcterms:modified xsi:type="dcterms:W3CDTF">2020-12-13T20:54:11Z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0x010100627223C378089942809A7943C4880DE6</vt:lpwstr>
  </property>
</Properties>
</file>