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ffy3\OneDrive - McGill University\Storage Lists\REMAIN\"/>
    </mc:Choice>
  </mc:AlternateContent>
  <bookViews>
    <workbookView xWindow="0" yWindow="0" windowWidth="19200" windowHeight="7050"/>
  </bookViews>
  <sheets>
    <sheet name="Print Books" sheetId="1" r:id="rId1"/>
  </sheets>
  <definedNames>
    <definedName name="_xlnm._FilterDatabase" localSheetId="0" hidden="1">'Print Books'!$A$1:$BG$49</definedName>
  </definedNames>
  <calcPr calcId="162913"/>
</workbook>
</file>

<file path=xl/calcChain.xml><?xml version="1.0" encoding="utf-8"?>
<calcChain xmlns="http://schemas.openxmlformats.org/spreadsheetml/2006/main">
  <c r="AW49" i="1" l="1"/>
  <c r="AV49" i="1"/>
  <c r="AU49" i="1"/>
  <c r="AW48" i="1"/>
  <c r="AV48" i="1"/>
  <c r="AW47" i="1"/>
  <c r="AV47" i="1"/>
  <c r="AW46" i="1"/>
  <c r="AV46" i="1"/>
  <c r="AW45" i="1"/>
  <c r="AV45" i="1"/>
  <c r="AW44" i="1"/>
  <c r="AV44" i="1"/>
  <c r="AW43" i="1"/>
  <c r="AV43" i="1"/>
  <c r="AW42" i="1"/>
  <c r="AV42" i="1"/>
  <c r="AW41" i="1"/>
  <c r="AV41" i="1"/>
  <c r="AU41" i="1"/>
  <c r="AW40" i="1"/>
  <c r="AV40" i="1"/>
  <c r="AW39" i="1"/>
  <c r="AV39" i="1"/>
  <c r="AU39" i="1"/>
  <c r="AW38" i="1"/>
  <c r="AV38" i="1"/>
  <c r="AW37" i="1"/>
  <c r="AV37" i="1"/>
  <c r="AW36" i="1"/>
  <c r="AV36" i="1"/>
  <c r="AW35" i="1"/>
  <c r="AV35" i="1"/>
  <c r="AU35" i="1"/>
  <c r="AW34" i="1"/>
  <c r="AV34" i="1"/>
  <c r="AU34" i="1"/>
  <c r="AW33" i="1"/>
  <c r="AV33" i="1"/>
  <c r="AU33" i="1"/>
  <c r="AW32" i="1"/>
  <c r="AV32" i="1"/>
  <c r="AW31" i="1"/>
  <c r="AV31" i="1"/>
  <c r="AU31" i="1"/>
  <c r="AW30" i="1"/>
  <c r="AV30" i="1"/>
  <c r="AW29" i="1"/>
  <c r="AV29" i="1"/>
  <c r="AW28" i="1"/>
  <c r="AV28" i="1"/>
  <c r="AU28" i="1"/>
  <c r="AW27" i="1"/>
  <c r="AV27" i="1"/>
  <c r="AW26" i="1"/>
  <c r="AV26" i="1"/>
  <c r="AW25" i="1"/>
  <c r="AV25" i="1"/>
  <c r="AW24" i="1"/>
  <c r="AV24" i="1"/>
  <c r="AW23" i="1"/>
  <c r="AV23" i="1"/>
  <c r="AW22" i="1"/>
  <c r="AV22" i="1"/>
  <c r="AW21" i="1"/>
  <c r="AV21" i="1"/>
  <c r="AU21" i="1"/>
  <c r="AW20" i="1"/>
  <c r="AV20" i="1"/>
  <c r="AU20" i="1"/>
  <c r="AW19" i="1"/>
  <c r="AV19" i="1"/>
  <c r="AW18" i="1"/>
  <c r="AV18" i="1"/>
  <c r="AU18" i="1"/>
  <c r="AW17" i="1"/>
  <c r="AV17" i="1"/>
  <c r="AW16" i="1"/>
  <c r="AV16" i="1"/>
  <c r="AW15" i="1"/>
  <c r="AV15" i="1"/>
  <c r="AW14" i="1"/>
  <c r="AV14" i="1"/>
  <c r="AU14" i="1"/>
  <c r="AW13" i="1"/>
  <c r="AV13" i="1"/>
  <c r="AW12" i="1"/>
  <c r="AV12" i="1"/>
  <c r="AW11" i="1"/>
  <c r="AV11" i="1"/>
  <c r="AW10" i="1"/>
  <c r="AV10" i="1"/>
  <c r="AW9" i="1"/>
  <c r="AV9" i="1"/>
  <c r="AU9" i="1"/>
  <c r="AW8" i="1"/>
  <c r="AV8" i="1"/>
  <c r="AU8" i="1"/>
  <c r="AW7" i="1"/>
  <c r="AV7" i="1"/>
  <c r="AU7" i="1"/>
  <c r="AW6" i="1"/>
  <c r="AV6" i="1"/>
  <c r="AU6" i="1"/>
  <c r="AW5" i="1"/>
  <c r="AV5" i="1"/>
  <c r="AU5" i="1"/>
  <c r="AW4" i="1"/>
  <c r="AV4" i="1"/>
  <c r="AW3" i="1"/>
  <c r="AV3" i="1"/>
  <c r="AU3" i="1"/>
  <c r="AW2" i="1"/>
  <c r="AV2" i="1"/>
  <c r="AU2" i="1"/>
</calcChain>
</file>

<file path=xl/sharedStrings.xml><?xml version="1.0" encoding="utf-8"?>
<sst xmlns="http://schemas.openxmlformats.org/spreadsheetml/2006/main" count="1553" uniqueCount="644">
  <si>
    <t>Collection Code</t>
  </si>
  <si>
    <t>Location Code</t>
  </si>
  <si>
    <t>Display Call Number</t>
  </si>
  <si>
    <t>Display Call Number Normalized</t>
  </si>
  <si>
    <t>Title</t>
  </si>
  <si>
    <t>Enumeration</t>
  </si>
  <si>
    <t>Possible Multi-Volume Set</t>
  </si>
  <si>
    <t>Copy Number</t>
  </si>
  <si>
    <t>Possible Duplicate</t>
  </si>
  <si>
    <t>Multi-Edition Title</t>
  </si>
  <si>
    <t>Number of Related Ebooks</t>
  </si>
  <si>
    <t>Author</t>
  </si>
  <si>
    <t>Publisher</t>
  </si>
  <si>
    <t>Publication Year</t>
  </si>
  <si>
    <t>Edition</t>
  </si>
  <si>
    <t>Primary Language</t>
  </si>
  <si>
    <t>Series</t>
  </si>
  <si>
    <t>LC Subclass</t>
  </si>
  <si>
    <t>Recorded Uses - Item</t>
  </si>
  <si>
    <t>Recorded Uses - Title</t>
  </si>
  <si>
    <t>Last Charge Date - Item</t>
  </si>
  <si>
    <t>Last Charge Date - Title</t>
  </si>
  <si>
    <t>Last Add Date - Item</t>
  </si>
  <si>
    <t>Last Add Date - Title</t>
  </si>
  <si>
    <t>Global Holdings - Same Edition</t>
  </si>
  <si>
    <t>Canada Holdings - Same Edition</t>
  </si>
  <si>
    <t>Canada Holdings - Any Edition</t>
  </si>
  <si>
    <t>Quebec Holdings - Same Edition</t>
  </si>
  <si>
    <t>Quebec Holdings - Any Edition</t>
  </si>
  <si>
    <t>All Comparator Library Holdings - Same Edition</t>
  </si>
  <si>
    <t>All Comparator Library Holdings - Any Edition</t>
  </si>
  <si>
    <t>BCI - Same Edition</t>
  </si>
  <si>
    <t>BCI - Any Edition</t>
  </si>
  <si>
    <t>ARL Libraries - Same Edition</t>
  </si>
  <si>
    <t>ARL Libraries - Any Edition</t>
  </si>
  <si>
    <t>CARL - Same Edition</t>
  </si>
  <si>
    <t>CARL - Any Edition</t>
  </si>
  <si>
    <t>AAU - Same Edition</t>
  </si>
  <si>
    <t>AAU - Any Edition</t>
  </si>
  <si>
    <t>HathiTrust Retention Commitments - Same Edition</t>
  </si>
  <si>
    <t>HathiTrust Retention Commitments - Any Edition</t>
  </si>
  <si>
    <t>CRKN - Same Edition</t>
  </si>
  <si>
    <t>CRKN - Any Edition</t>
  </si>
  <si>
    <t>Published in Canada</t>
  </si>
  <si>
    <t>HathiTrust Public Domain</t>
  </si>
  <si>
    <t>HathiTrust In Copyright</t>
  </si>
  <si>
    <t>HathiTrust URL</t>
  </si>
  <si>
    <t>OPAC URL</t>
  </si>
  <si>
    <t>WorldCat URL</t>
  </si>
  <si>
    <t>OCLC Work ID</t>
  </si>
  <si>
    <t>WorldCat OCLC Number</t>
  </si>
  <si>
    <t>Bib Record Number</t>
  </si>
  <si>
    <t>Bib Control Number</t>
  </si>
  <si>
    <t>Item Control Number</t>
  </si>
  <si>
    <t>Item Type Code</t>
  </si>
  <si>
    <t>Item Status Code</t>
  </si>
  <si>
    <t>ISBN</t>
  </si>
  <si>
    <t>Barcode</t>
  </si>
  <si>
    <t>SCS Item ID</t>
  </si>
  <si>
    <t>LGGG</t>
  </si>
  <si>
    <t>- Main Collection - Regular Loan</t>
  </si>
  <si>
    <t>PD25 P3 Bd. 266</t>
  </si>
  <si>
    <t>0                      PD 0025000P  3                                                       Bd. 266</t>
  </si>
  <si>
    <t>Erinnerung an die Zukunft : Walter Benjamins "Berliner Kindkeit um neunzehnhundert" / von Anna Stüssi.</t>
  </si>
  <si>
    <t>Bd. 266*</t>
  </si>
  <si>
    <t>No</t>
  </si>
  <si>
    <t>0</t>
  </si>
  <si>
    <t>Stüssi, Anna.</t>
  </si>
  <si>
    <t>Göttingen : Vandenhoeck und Ruprecht, 1977.</t>
  </si>
  <si>
    <t>1977</t>
  </si>
  <si>
    <t>1. Aufl.</t>
  </si>
  <si>
    <t>ger</t>
  </si>
  <si>
    <t>Palaestra ; Bd. 266</t>
  </si>
  <si>
    <t xml:space="preserve">PD </t>
  </si>
  <si>
    <t>2016-04-26</t>
  </si>
  <si>
    <t>2019-02-02</t>
  </si>
  <si>
    <t>Yes</t>
  </si>
  <si>
    <t>234132720:ger</t>
  </si>
  <si>
    <t>3248884</t>
  </si>
  <si>
    <t>ocm03248884</t>
  </si>
  <si>
    <t>3102892795M</t>
  </si>
  <si>
    <t>Book</t>
  </si>
  <si>
    <t>AVAILABLE</t>
  </si>
  <si>
    <t>9783525205365</t>
  </si>
  <si>
    <t>792234793</t>
  </si>
  <si>
    <t>PD25 P3 Bd.323</t>
  </si>
  <si>
    <t>0                      PD 0025000P  3                                                       Bd.323</t>
  </si>
  <si>
    <t>Die Entstehung der Kunstreligion / Bernd Auerochs.</t>
  </si>
  <si>
    <t>Bd.323*</t>
  </si>
  <si>
    <t>Auerochs, Bernd.</t>
  </si>
  <si>
    <t>Göttingen : Vandenhoeck &amp; Ruprecht, ©2006.</t>
  </si>
  <si>
    <t>2006</t>
  </si>
  <si>
    <t>Palaestra ; Bd. 323</t>
  </si>
  <si>
    <t>2017-01-23</t>
  </si>
  <si>
    <t>367008419:ger</t>
  </si>
  <si>
    <t>64166626</t>
  </si>
  <si>
    <t>ocm64166626</t>
  </si>
  <si>
    <t>3102606980M</t>
  </si>
  <si>
    <t>ON_LOAN</t>
  </si>
  <si>
    <t>9783525205969</t>
  </si>
  <si>
    <t>794125516</t>
  </si>
  <si>
    <t>PD25 P3 Bd.337</t>
  </si>
  <si>
    <t>0                      PD 0025000P  3                                                       Bd.337</t>
  </si>
  <si>
    <t>Korrespondenzen und Transformationen : neue Perspektiven auf Adelbert von Chamisso / Marie-Theres Federhofer, Jutta Weber (Hg.).</t>
  </si>
  <si>
    <t>Bd.337*</t>
  </si>
  <si>
    <t>Göttingen : V &amp; R Unipress, ©2013.</t>
  </si>
  <si>
    <t>2013</t>
  </si>
  <si>
    <t>Palaestra ; Bd. 337</t>
  </si>
  <si>
    <t>2014-06-26</t>
  </si>
  <si>
    <t>1208723901:ger</t>
  </si>
  <si>
    <t>824605097</t>
  </si>
  <si>
    <t>ocn824605097</t>
  </si>
  <si>
    <t>31034920122</t>
  </si>
  <si>
    <t>9783847100102</t>
  </si>
  <si>
    <t>794937983</t>
  </si>
  <si>
    <t>PD26 S8</t>
  </si>
  <si>
    <t>0                      PD 0026000S  8</t>
  </si>
  <si>
    <t>Studies in Germanic languages and literature / edited by Robert A. Fowkes and Volkmar Sander.</t>
  </si>
  <si>
    <t>Reutlingen : Hutzler, 1967.</t>
  </si>
  <si>
    <t>1967</t>
  </si>
  <si>
    <t>eng</t>
  </si>
  <si>
    <t>2017-05-02</t>
  </si>
  <si>
    <t>913347314:eng</t>
  </si>
  <si>
    <t>36785</t>
  </si>
  <si>
    <t>ocm00036785</t>
  </si>
  <si>
    <t>3000605025S</t>
  </si>
  <si>
    <t>791235778</t>
  </si>
  <si>
    <t>PD27 H4 1969</t>
  </si>
  <si>
    <t>0                      PD 0027000H  4           1969</t>
  </si>
  <si>
    <t>Kleine Schriften / [herausgegeben von Helga Reuschel und Stefan Sonderegger.]</t>
  </si>
  <si>
    <t>Bd. 2</t>
  </si>
  <si>
    <t>Heusler, Andreas, 1865-1940.</t>
  </si>
  <si>
    <t>Berlin : De Gruyter, 1969.</t>
  </si>
  <si>
    <t>1969</t>
  </si>
  <si>
    <t>Kleinere Schriften zur Literatur- und Geistesgeschichte</t>
  </si>
  <si>
    <t>2019-06-04</t>
  </si>
  <si>
    <t>294339760:ger</t>
  </si>
  <si>
    <t>178964</t>
  </si>
  <si>
    <t>ocm00178964</t>
  </si>
  <si>
    <t>31008040534</t>
  </si>
  <si>
    <t>791283400</t>
  </si>
  <si>
    <t>Bd. 1</t>
  </si>
  <si>
    <t>2004-07-31</t>
  </si>
  <si>
    <t>30006057137</t>
  </si>
  <si>
    <t>791283401</t>
  </si>
  <si>
    <t>PD63 K36 1992</t>
  </si>
  <si>
    <t>0                      PD 0063000K  36          1992</t>
  </si>
  <si>
    <t>The Brothers Grimm and their critics : folktales and the quest for meaning / Christa Kamenetsky.</t>
  </si>
  <si>
    <t>Kamenetsky, Christa, 1934-</t>
  </si>
  <si>
    <t>Athens : Ohio University Press, ©1992.</t>
  </si>
  <si>
    <t>1992</t>
  </si>
  <si>
    <t>2017-01-11</t>
  </si>
  <si>
    <t>20975463:eng</t>
  </si>
  <si>
    <t>213863171</t>
  </si>
  <si>
    <t>ocn213863171</t>
  </si>
  <si>
    <t>3101259225H</t>
  </si>
  <si>
    <t>9780821410202</t>
  </si>
  <si>
    <t>794312809</t>
  </si>
  <si>
    <t>PD63 Z57 1988</t>
  </si>
  <si>
    <t>0                      PD 0063000Z  57          1988</t>
  </si>
  <si>
    <t>The Brothers Grimm : from enchanted forests to the modern world / Jack Zipes.</t>
  </si>
  <si>
    <t>Zipes, Jack, 1937-</t>
  </si>
  <si>
    <t>New York : Routledge, 1988.</t>
  </si>
  <si>
    <t>1988</t>
  </si>
  <si>
    <t>2017-03-13</t>
  </si>
  <si>
    <t>196626808:eng</t>
  </si>
  <si>
    <t>16984364</t>
  </si>
  <si>
    <t>ocm16984364</t>
  </si>
  <si>
    <t>30005869909</t>
  </si>
  <si>
    <t>9780415900812</t>
  </si>
  <si>
    <t>792979648</t>
  </si>
  <si>
    <t>PD63 Z57 2002</t>
  </si>
  <si>
    <t>0                      PD 0063000Z  57          2002</t>
  </si>
  <si>
    <t>Zipes, Jack David.</t>
  </si>
  <si>
    <t>New York : Palgrave Macmillan, 2002.</t>
  </si>
  <si>
    <t>2002</t>
  </si>
  <si>
    <t>1st ed., [2002 ed.].</t>
  </si>
  <si>
    <t>2017-04-24</t>
  </si>
  <si>
    <t>123157576</t>
  </si>
  <si>
    <t>ocn123157576</t>
  </si>
  <si>
    <t>3102253032X</t>
  </si>
  <si>
    <t>9781403960658</t>
  </si>
  <si>
    <t>794224065</t>
  </si>
  <si>
    <t>31022554833</t>
  </si>
  <si>
    <t>794224064</t>
  </si>
  <si>
    <t>PD64 G7 M5 1970b</t>
  </si>
  <si>
    <t>0                      PD 0064000G  7                  M  5           1970b</t>
  </si>
  <si>
    <t>The brothers Grimm / Ruth Michaelis-Jena.</t>
  </si>
  <si>
    <t>Michaelis-Jena, Ruth.</t>
  </si>
  <si>
    <t>New York : Praeger, ©1970.</t>
  </si>
  <si>
    <t>1970</t>
  </si>
  <si>
    <t>2006-03-15</t>
  </si>
  <si>
    <t>2016-03-18</t>
  </si>
  <si>
    <t>1174357:eng</t>
  </si>
  <si>
    <t>90278</t>
  </si>
  <si>
    <t>ocm00090278</t>
  </si>
  <si>
    <t>3000507302P</t>
  </si>
  <si>
    <t>791252038</t>
  </si>
  <si>
    <t>C. 1</t>
  </si>
  <si>
    <t>3000215263Y</t>
  </si>
  <si>
    <t>791252039</t>
  </si>
  <si>
    <t>PD64 G7 P4</t>
  </si>
  <si>
    <t>0                      PD 0064000G  7                  P  4</t>
  </si>
  <si>
    <t>Paths through the forest : a biography of the brothers Grimm / Murray B. Peppard.</t>
  </si>
  <si>
    <t>Peppard, Murray B., 1917- author.</t>
  </si>
  <si>
    <t>New York ; Chicago ; San Francisco : Holt, Rinehart and Winston, 1971.</t>
  </si>
  <si>
    <t>1971</t>
  </si>
  <si>
    <t>First edition.</t>
  </si>
  <si>
    <t>1333528:eng</t>
  </si>
  <si>
    <t>148303</t>
  </si>
  <si>
    <t>ocm00148303</t>
  </si>
  <si>
    <t>3000613702G</t>
  </si>
  <si>
    <t>9780030850769</t>
  </si>
  <si>
    <t>791272366</t>
  </si>
  <si>
    <t>PD71 H37 2007</t>
  </si>
  <si>
    <t>0                      PD 0071000H  37          2007</t>
  </si>
  <si>
    <t>The Germanic languages / Wayne Harbert.</t>
  </si>
  <si>
    <t>Harbert, Wayne.</t>
  </si>
  <si>
    <t>Cambridge : Cambridge University Press, 2007.</t>
  </si>
  <si>
    <t>2007</t>
  </si>
  <si>
    <t>Cambridge language surveys.</t>
  </si>
  <si>
    <t>2017-09-28</t>
  </si>
  <si>
    <t>58563289:eng</t>
  </si>
  <si>
    <t>72148350</t>
  </si>
  <si>
    <t>ocm72148350</t>
  </si>
  <si>
    <t>31025677428</t>
  </si>
  <si>
    <t>9780521015110</t>
  </si>
  <si>
    <t>794169630</t>
  </si>
  <si>
    <t>PD71 V69 2012</t>
  </si>
  <si>
    <t>0                      PD 0071000V  69          2012</t>
  </si>
  <si>
    <t>Vox Germanica : essays in Germanic languages and literature in honor of James E. Cathey / edited by Stephen J. Harris, Michael Moynihan, and Sherrill Harbison.</t>
  </si>
  <si>
    <t>Tempe : Arizona Center for Medieval and Renaissance Studies, 2012.</t>
  </si>
  <si>
    <t>2012</t>
  </si>
  <si>
    <t>Medieval and Renaissance texts and studies ; volume 429</t>
  </si>
  <si>
    <t>1367316625:eng</t>
  </si>
  <si>
    <t>822971461</t>
  </si>
  <si>
    <t>ocn822971461</t>
  </si>
  <si>
    <t>31034981524</t>
  </si>
  <si>
    <t>9780866984775</t>
  </si>
  <si>
    <t>794936769</t>
  </si>
  <si>
    <t>PD75 G74 1998</t>
  </si>
  <si>
    <t>0                      PD 0075000G  74          1998</t>
  </si>
  <si>
    <t>Language and history in the early Germanic world / D.H. Green.</t>
  </si>
  <si>
    <t>Green, D. H. (Dennis Howard), 1922-2008.</t>
  </si>
  <si>
    <t>Cambridge, UK ; New York, NY : Cambridge University Press, 1998.</t>
  </si>
  <si>
    <t>1998</t>
  </si>
  <si>
    <t>170789057:eng</t>
  </si>
  <si>
    <t>37353895</t>
  </si>
  <si>
    <t>ocm37353895</t>
  </si>
  <si>
    <t>3101939045J</t>
  </si>
  <si>
    <t>9780521471343</t>
  </si>
  <si>
    <t>793496502</t>
  </si>
  <si>
    <t>PD75 V46 2012</t>
  </si>
  <si>
    <t>0                      PD 0075000V  46          2012</t>
  </si>
  <si>
    <t>Germania Semitica / by Theo Vennemann, gen. Nierfeld ; edited by Patrizia Noel Aziz Hanna.</t>
  </si>
  <si>
    <t>Vennemann, Theo.</t>
  </si>
  <si>
    <t>Berlin ; Boston : De Gruyter Mouton, 2012.</t>
  </si>
  <si>
    <t>Trends in linguistics. Studies and monographs, 1861-4302 ; 259</t>
  </si>
  <si>
    <t>1176969494:eng</t>
  </si>
  <si>
    <t>819379550</t>
  </si>
  <si>
    <t>ocn819379550</t>
  </si>
  <si>
    <t>3103497211D</t>
  </si>
  <si>
    <t>9783110300949</t>
  </si>
  <si>
    <t>794934480</t>
  </si>
  <si>
    <t>PD91 K74 1961</t>
  </si>
  <si>
    <t>0                      PD 0091000K  74          1961</t>
  </si>
  <si>
    <t>Germanische Sprachwissenschaft.</t>
  </si>
  <si>
    <t>Krahe, Hans.</t>
  </si>
  <si>
    <t>Berlin : [publisher not identified], 1961-63.</t>
  </si>
  <si>
    <t>1961</t>
  </si>
  <si>
    <t>Sammlung Göschen, Bd. 238, 780, 1218a-b</t>
  </si>
  <si>
    <t>2018-02-19</t>
  </si>
  <si>
    <t>4927740192:ger</t>
  </si>
  <si>
    <t>225606715</t>
  </si>
  <si>
    <t>ocn225606715</t>
  </si>
  <si>
    <t>3000736755Z</t>
  </si>
  <si>
    <t>794341918</t>
  </si>
  <si>
    <t>PD101 L38</t>
  </si>
  <si>
    <t>0                      PD 0101000L  38</t>
  </si>
  <si>
    <t>Laut- und Formenlehre der altgermanischen Dialekte : zum Gebrauch für Studierende / dargestellt von R. Bethge [and others] ; hrsg. von Ferdinand Dieter.</t>
  </si>
  <si>
    <t>Leipzig : O.R. Reisland, 1898-1900.</t>
  </si>
  <si>
    <t>1898</t>
  </si>
  <si>
    <t>2016-06-05</t>
  </si>
  <si>
    <t>5219089721:ger</t>
  </si>
  <si>
    <t>317315022</t>
  </si>
  <si>
    <t>ocn317315022</t>
  </si>
  <si>
    <t>3102892813Z</t>
  </si>
  <si>
    <t>794452411</t>
  </si>
  <si>
    <t>3102892818Z</t>
  </si>
  <si>
    <t>794452410</t>
  </si>
  <si>
    <t>PD361 H36 2013</t>
  </si>
  <si>
    <t>0                      PD 0361000H  36          2013</t>
  </si>
  <si>
    <t>Symmetry breaking in syntax / Hubert Haider.</t>
  </si>
  <si>
    <t>Haider, Hubert.</t>
  </si>
  <si>
    <t>Cambridge ; New York : Cambridge University Press, 2013.</t>
  </si>
  <si>
    <t>Cambridge studies in linguistics ; 136</t>
  </si>
  <si>
    <t>1124743902:eng</t>
  </si>
  <si>
    <t>799252854</t>
  </si>
  <si>
    <t>ocn799252854</t>
  </si>
  <si>
    <t>3103457839B</t>
  </si>
  <si>
    <t>9781107017757</t>
  </si>
  <si>
    <t>794924306</t>
  </si>
  <si>
    <t>PD385 D44 2018</t>
  </si>
  <si>
    <t>0                      PD 0385000D  44          2018</t>
  </si>
  <si>
    <t>Insubordination in Germanic : a typology of complement and conditional constructions / Sarah D'Hertefelt.</t>
  </si>
  <si>
    <t>D'Hertefelt, Sarah, author.</t>
  </si>
  <si>
    <t>Berlin ; Boston : De Gruyter Mouton, [2018]</t>
  </si>
  <si>
    <t>2018</t>
  </si>
  <si>
    <t>Trends in linguistics. Studies and monographs, 1861-4302 ; volume 318</t>
  </si>
  <si>
    <t>4440097709:eng</t>
  </si>
  <si>
    <t>1031003850</t>
  </si>
  <si>
    <t>on1031003850</t>
  </si>
  <si>
    <t>3103703522K</t>
  </si>
  <si>
    <t>9783110546637</t>
  </si>
  <si>
    <t>795055032</t>
  </si>
  <si>
    <t>PD1123 K77 1968</t>
  </si>
  <si>
    <t>0                      PD 1123000K  77          1968</t>
  </si>
  <si>
    <t>Handbuch des Gotischen / Wolfgang Krause.</t>
  </si>
  <si>
    <t>Krause, Wolfgang, 1895-1970.</t>
  </si>
  <si>
    <t>München : Beck, 1968.</t>
  </si>
  <si>
    <t>1968</t>
  </si>
  <si>
    <t>3., neubearbeitete Aufl.</t>
  </si>
  <si>
    <t>Handbücher für das Studium der Germanistik</t>
  </si>
  <si>
    <t>2016-06-12</t>
  </si>
  <si>
    <t>1510707:ger</t>
  </si>
  <si>
    <t>299770</t>
  </si>
  <si>
    <t>ocm00299770</t>
  </si>
  <si>
    <t>3102890889T</t>
  </si>
  <si>
    <t>9783406095368</t>
  </si>
  <si>
    <t>791328805</t>
  </si>
  <si>
    <t>PD1717 W34 2017</t>
  </si>
  <si>
    <t>0                      PD 1717000W  34          2017</t>
  </si>
  <si>
    <t>The history of Nordic relative clauses / Terje Wagener.</t>
  </si>
  <si>
    <t>Wagener, Terje, 1973- author.</t>
  </si>
  <si>
    <t>Berlin : De Gruyter Mouton, [2017]</t>
  </si>
  <si>
    <t>2017</t>
  </si>
  <si>
    <t>Trends in linguistics. Studies and monographs, 1861-4302 ; volume 304</t>
  </si>
  <si>
    <t>5472932833:eng</t>
  </si>
  <si>
    <t>958782101</t>
  </si>
  <si>
    <t>ocn958782101</t>
  </si>
  <si>
    <t>3103670537O</t>
  </si>
  <si>
    <t>9783110495577</t>
  </si>
  <si>
    <t>795021967</t>
  </si>
  <si>
    <t>PD2013 B37 2012</t>
  </si>
  <si>
    <t>0                      PD 2013000B  37          2012</t>
  </si>
  <si>
    <t>Runes : a handbook / Michael P. Barnes.</t>
  </si>
  <si>
    <t>Barnes, Michael P., author.</t>
  </si>
  <si>
    <t>Woodbridge ; Rochester, NY : Boydell Press, 2012.</t>
  </si>
  <si>
    <t>2017-08-07</t>
  </si>
  <si>
    <t>1089565066:eng</t>
  </si>
  <si>
    <t>780479202</t>
  </si>
  <si>
    <t>ocn780479202</t>
  </si>
  <si>
    <t>3103468028S</t>
  </si>
  <si>
    <t>9781843837787</t>
  </si>
  <si>
    <t>794912257</t>
  </si>
  <si>
    <t>PD2013 E4 1989</t>
  </si>
  <si>
    <t>0                      PD 2013000E  4           1989</t>
  </si>
  <si>
    <t>Runes : an introduction / Ralph W.V. Elliott.</t>
  </si>
  <si>
    <t>Elliott, Ralph Warren Victor.</t>
  </si>
  <si>
    <t>Manchester, UK : Manchester University Press ; New York, NY, USA : St. Martin's Press, 1989.</t>
  </si>
  <si>
    <t>1989</t>
  </si>
  <si>
    <t>2nd ed.</t>
  </si>
  <si>
    <t>10942853:eng</t>
  </si>
  <si>
    <t>18442382</t>
  </si>
  <si>
    <t>ocm18442382</t>
  </si>
  <si>
    <t>3102890784W</t>
  </si>
  <si>
    <t>9780719030086</t>
  </si>
  <si>
    <t>793025780</t>
  </si>
  <si>
    <t>PD2013 S27 2000</t>
  </si>
  <si>
    <t>0                      PD 2013000S  27          2000</t>
  </si>
  <si>
    <t>The Viking-age rune-stones : custom and commemoration in early medieval Scandinavia / Birgit Sawyer.</t>
  </si>
  <si>
    <t>Sawyer, Birgit.</t>
  </si>
  <si>
    <t>Oxford ; New York : Oxford University Press, 2000.</t>
  </si>
  <si>
    <t>2000</t>
  </si>
  <si>
    <t>2018-11-16</t>
  </si>
  <si>
    <t>784424459:eng</t>
  </si>
  <si>
    <t>43787517</t>
  </si>
  <si>
    <t>ocm43787517</t>
  </si>
  <si>
    <t>3102890793U</t>
  </si>
  <si>
    <t>9780198206439</t>
  </si>
  <si>
    <t>793634543</t>
  </si>
  <si>
    <t>PD2014 J47 2001</t>
  </si>
  <si>
    <t>0                      PD 2014000J  47          2001</t>
  </si>
  <si>
    <t>Ships and men in the late Viking Age : the vocabulary of runic inscriptions and skaldic verse / Judith Jesch.</t>
  </si>
  <si>
    <t>Jesch, Judith, 1954-</t>
  </si>
  <si>
    <t>Woodbridge, Suffolk, UK ; Rochester, NY : Boydell Press, 2001.</t>
  </si>
  <si>
    <t>2001</t>
  </si>
  <si>
    <t>2019-09-19</t>
  </si>
  <si>
    <t>784453255:eng</t>
  </si>
  <si>
    <t>45422111</t>
  </si>
  <si>
    <t>ocm45422111</t>
  </si>
  <si>
    <t>3102890780W</t>
  </si>
  <si>
    <t>9780851158266</t>
  </si>
  <si>
    <t>793671188</t>
  </si>
  <si>
    <t>PD2229 E3 1972</t>
  </si>
  <si>
    <t>0                      PD 2229000E  3           1972</t>
  </si>
  <si>
    <t>The first grammatical treatise. Introd., text, notes, translation, vocabulary, facsimiles. Edited by Hreinn Benediktsson.</t>
  </si>
  <si>
    <t>Fyrsta málfræðiritgerðin. English &amp; Old Norse.</t>
  </si>
  <si>
    <t>Reykjavík, Institute of Nordic Linguistics, 1972.</t>
  </si>
  <si>
    <t>1972</t>
  </si>
  <si>
    <t>University of Iceland. Publications in linguistics, 1</t>
  </si>
  <si>
    <t>2016-09-16</t>
  </si>
  <si>
    <t>118142862:eng</t>
  </si>
  <si>
    <t>946434</t>
  </si>
  <si>
    <t>ocm00946434</t>
  </si>
  <si>
    <t>3102890776Y</t>
  </si>
  <si>
    <t>791509109</t>
  </si>
  <si>
    <t>PD2229 E3 1972b</t>
  </si>
  <si>
    <t>0                      PD 2229000E  3           1972b</t>
  </si>
  <si>
    <t>First grammatical treatise: the earliest Germanic phonology: an edition, translation [from the Old Norse] and commentary [by] Einar Haugen.</t>
  </si>
  <si>
    <t>[London] Longman, 1972.</t>
  </si>
  <si>
    <t>2nd rev. ed.</t>
  </si>
  <si>
    <t>The classics of linguistics</t>
  </si>
  <si>
    <t>2017-09-18</t>
  </si>
  <si>
    <t>54147750:eng</t>
  </si>
  <si>
    <t>2681690</t>
  </si>
  <si>
    <t>ocm02681690</t>
  </si>
  <si>
    <t>3102890781W</t>
  </si>
  <si>
    <t>9780582524910</t>
  </si>
  <si>
    <t>792162557</t>
  </si>
  <si>
    <t>PD2237 G6</t>
  </si>
  <si>
    <t>0                      PD 2237000G  6</t>
  </si>
  <si>
    <t>An introduction to Old Norse,</t>
  </si>
  <si>
    <t>Gordon, Eric Valentine.</t>
  </si>
  <si>
    <t>[London] : [publisher not identified], [1938]</t>
  </si>
  <si>
    <t>1938</t>
  </si>
  <si>
    <t>415701:eng</t>
  </si>
  <si>
    <t>61603508</t>
  </si>
  <si>
    <t>ocm61603508</t>
  </si>
  <si>
    <t>31028909173</t>
  </si>
  <si>
    <t>794042117</t>
  </si>
  <si>
    <t>PD2237 V5</t>
  </si>
  <si>
    <t>0                      PD 2237000V  5</t>
  </si>
  <si>
    <t>An Icelandic prose reader, with notes, grammar, and glossary, by Dr. Gudbrand Vigfusson and F. York Powell ...</t>
  </si>
  <si>
    <t>Guðbrandur Vigfússon, 1827-1889.</t>
  </si>
  <si>
    <t>Oxford, Clarendon Press, 1879.</t>
  </si>
  <si>
    <t>1879</t>
  </si>
  <si>
    <t>Clarendon Press series</t>
  </si>
  <si>
    <t>51163232:eng</t>
  </si>
  <si>
    <t>2352636</t>
  </si>
  <si>
    <t>ocm02352636</t>
  </si>
  <si>
    <t>3000737594S</t>
  </si>
  <si>
    <t>792108191</t>
  </si>
  <si>
    <t>PD2313 F33 2004</t>
  </si>
  <si>
    <t>0                      PD 2313000F  33          2004</t>
  </si>
  <si>
    <t>The syntax of Old Norse : with a survey of the inflectional morphology and a complete bibliography / Jan Terje Faarlund.</t>
  </si>
  <si>
    <t>Faarlund, Jan Terje, 1943-</t>
  </si>
  <si>
    <t>Oxford ; New York : Oxford University Press, 2004.</t>
  </si>
  <si>
    <t>2004</t>
  </si>
  <si>
    <t>[Oxford linguistics]</t>
  </si>
  <si>
    <t>2018-03-23</t>
  </si>
  <si>
    <t>800301551:eng</t>
  </si>
  <si>
    <t>56816501</t>
  </si>
  <si>
    <t>ocm56816501</t>
  </si>
  <si>
    <t>3102423571D</t>
  </si>
  <si>
    <t>9780199271108</t>
  </si>
  <si>
    <t>793902486</t>
  </si>
  <si>
    <t>PD2409 A75 2006</t>
  </si>
  <si>
    <t>0                      PD 2409000A  75          2006</t>
  </si>
  <si>
    <t>North American Icelandic : the life of a language / Birna Arnbjornsdottir.</t>
  </si>
  <si>
    <t>Birna Arnbjörnsdóttir, 1952-</t>
  </si>
  <si>
    <t>Winnipeg : University of Manitoba Press, ©2006.</t>
  </si>
  <si>
    <t>2019-05-03</t>
  </si>
  <si>
    <t>198622940:eng</t>
  </si>
  <si>
    <t>71540369</t>
  </si>
  <si>
    <t>ocm71540369</t>
  </si>
  <si>
    <t>3102552977L</t>
  </si>
  <si>
    <t>9780887556944</t>
  </si>
  <si>
    <t>794167129</t>
  </si>
  <si>
    <t>PD2411 E45</t>
  </si>
  <si>
    <t>0                      PD 2411000E  45</t>
  </si>
  <si>
    <t>Icelandic : grammar, texts, glossary / by Stefán Einarsson.</t>
  </si>
  <si>
    <t>Stefán Einarsson, 1897-1972.</t>
  </si>
  <si>
    <t>Baltimore : Johns Hopkins, 1949.</t>
  </si>
  <si>
    <t>1949</t>
  </si>
  <si>
    <t>2017-09-14</t>
  </si>
  <si>
    <t>45147368:eng</t>
  </si>
  <si>
    <t>298809043</t>
  </si>
  <si>
    <t>ocn298809043</t>
  </si>
  <si>
    <t>3000901023V</t>
  </si>
  <si>
    <t>794428545</t>
  </si>
  <si>
    <t>PD2413 B4 1953</t>
  </si>
  <si>
    <t>0                      PD 2413000B  4           1953</t>
  </si>
  <si>
    <t>Islandsk nutissprog.</t>
  </si>
  <si>
    <t>Sigfús Blöndal, 1874-1950.</t>
  </si>
  <si>
    <t>Kobenhavn : Ejnar Munksgaards 1953.</t>
  </si>
  <si>
    <t>1953</t>
  </si>
  <si>
    <t>dan</t>
  </si>
  <si>
    <t>Praktisk laerebog, ; I</t>
  </si>
  <si>
    <t>3901764008:dan</t>
  </si>
  <si>
    <t>427546865</t>
  </si>
  <si>
    <t>ocn427546865</t>
  </si>
  <si>
    <t>3102928864U</t>
  </si>
  <si>
    <t>794682723</t>
  </si>
  <si>
    <t>PD2415 K75 2011</t>
  </si>
  <si>
    <t>0                      PD 2415000K  75          2011</t>
  </si>
  <si>
    <t>The phonology of Icelandic and Faroese / Kristján Árnason.</t>
  </si>
  <si>
    <t>Kristján Árnason.</t>
  </si>
  <si>
    <t>Oxford ; New York : Oxford University Press, 2011.</t>
  </si>
  <si>
    <t>2011</t>
  </si>
  <si>
    <t>The phonology of the world's languages</t>
  </si>
  <si>
    <t>1027190151:eng</t>
  </si>
  <si>
    <t>694395522</t>
  </si>
  <si>
    <t>ocn694395522</t>
  </si>
  <si>
    <t>3103423415L</t>
  </si>
  <si>
    <t>9780199229314</t>
  </si>
  <si>
    <t>794857614</t>
  </si>
  <si>
    <t>PD2415 P4</t>
  </si>
  <si>
    <t>0                      PD 2415000P  4</t>
  </si>
  <si>
    <t>Les articulations de l'islandais à la lumière de la radiocinématographie / Magnus Petursson.</t>
  </si>
  <si>
    <t>Magnús Pétursson, 1940-</t>
  </si>
  <si>
    <t>Paris : C. Klincksieck, 1974.</t>
  </si>
  <si>
    <t>1974</t>
  </si>
  <si>
    <t>fre</t>
  </si>
  <si>
    <t>Collection Linguistique ; 68</t>
  </si>
  <si>
    <t>349725649:fre</t>
  </si>
  <si>
    <t>1256455</t>
  </si>
  <si>
    <t>ocm01256455</t>
  </si>
  <si>
    <t>3000406987G</t>
  </si>
  <si>
    <t>9782252015940</t>
  </si>
  <si>
    <t>791584949</t>
  </si>
  <si>
    <t>PD2423 H67 2007</t>
  </si>
  <si>
    <t>0                      PD 2423000H  67          2007</t>
  </si>
  <si>
    <t>The syntax of Icelandic / Höskuldur Thräinsson.</t>
  </si>
  <si>
    <t>Höskuldur Þráinsson, 1946-</t>
  </si>
  <si>
    <t>Cambridge syntax guides</t>
  </si>
  <si>
    <t>2019-11-18</t>
  </si>
  <si>
    <t>102828219:eng</t>
  </si>
  <si>
    <t>124961036</t>
  </si>
  <si>
    <t>ocn124961036</t>
  </si>
  <si>
    <t>3102572619W</t>
  </si>
  <si>
    <t>9780521591904</t>
  </si>
  <si>
    <t>794230920</t>
  </si>
  <si>
    <t>PD3585 L48 2012</t>
  </si>
  <si>
    <t>0                      PD 3585000L  48          2012</t>
  </si>
  <si>
    <t>Cultural semantics and social cognition : a case study on the Danish universe of meaning / by Carsten Levisen.</t>
  </si>
  <si>
    <t>Levisen, Carsten.</t>
  </si>
  <si>
    <t>Berlin ; Boston : De Gruyter Mouton, ©2012.</t>
  </si>
  <si>
    <t>Trends in linguistics. Studies and monographs ; 257</t>
  </si>
  <si>
    <t>1178996260:eng</t>
  </si>
  <si>
    <t>816818703</t>
  </si>
  <si>
    <t>ocn816818703</t>
  </si>
  <si>
    <t>3103455365S</t>
  </si>
  <si>
    <t>9783110294606</t>
  </si>
  <si>
    <t>794933349</t>
  </si>
  <si>
    <t>PD3640 A95 1998</t>
  </si>
  <si>
    <t>0                      PD 3640000A  95          1998</t>
  </si>
  <si>
    <t>Dansk-engelsk ordbog. Engelsk-dansk ordbog / af Jens Axelsen ; sprogligt konsulent W. Glyn Jones ; grundlagt af Hermann Vinterberg.</t>
  </si>
  <si>
    <t>Copenhagen : Gyldendal, ©1998.</t>
  </si>
  <si>
    <t>1. paperbackudg.</t>
  </si>
  <si>
    <t>Gyldendals røde ordbøger</t>
  </si>
  <si>
    <t>2018-12-11</t>
  </si>
  <si>
    <t>10032813327:dan</t>
  </si>
  <si>
    <t>42947058</t>
  </si>
  <si>
    <t>ocm42947058</t>
  </si>
  <si>
    <t>3102749485$</t>
  </si>
  <si>
    <t>9788700344686</t>
  </si>
  <si>
    <t>793617756</t>
  </si>
  <si>
    <t>PD5111 M3 1969</t>
  </si>
  <si>
    <t>0                      PD 5111000M  3           1969</t>
  </si>
  <si>
    <t>Teach yourself Swedish: a grammar of the modern language [by] R.J. McClean.</t>
  </si>
  <si>
    <t>McClean, R. J. (Reginald John), 1899-</t>
  </si>
  <si>
    <t>London, English Universities P., 1969.</t>
  </si>
  <si>
    <t>3rd ed.</t>
  </si>
  <si>
    <t>Teach yourself books</t>
  </si>
  <si>
    <t>2018-01-24</t>
  </si>
  <si>
    <t>3757018882:eng</t>
  </si>
  <si>
    <t>111788</t>
  </si>
  <si>
    <t>ocm00111788</t>
  </si>
  <si>
    <t>3101443825F</t>
  </si>
  <si>
    <t>9780340058251</t>
  </si>
  <si>
    <t>791260631</t>
  </si>
  <si>
    <t>PD5111 V52 1991</t>
  </si>
  <si>
    <t>0                      PD 5111000V  52          1991</t>
  </si>
  <si>
    <t>Essentials of Swedish grammar : a practical guide to the mastery of Swedish / Åke Viberg, Kerstin Ballardini, Sune Stjärnlöf ; English translation by Michael Knight.</t>
  </si>
  <si>
    <t>Viberg, Åke, 1945-</t>
  </si>
  <si>
    <t>Lincolnwood, Ill. : Passport Books, 1991, ©1984.</t>
  </si>
  <si>
    <t>1991</t>
  </si>
  <si>
    <t>329399399:eng</t>
  </si>
  <si>
    <t>22269874</t>
  </si>
  <si>
    <t>ocm22269874</t>
  </si>
  <si>
    <t>3101341613A</t>
  </si>
  <si>
    <t>9780844285399</t>
  </si>
  <si>
    <t>793138875</t>
  </si>
  <si>
    <t>PD5129 F7 G7x</t>
  </si>
  <si>
    <t>0                      PD 5129000F  7                  G  7x</t>
  </si>
  <si>
    <t>Manuel pratique de langue suédoise par Maurice Gravier et Sven-Erik Nord.</t>
  </si>
  <si>
    <t>Gravier, Maurice.</t>
  </si>
  <si>
    <t>Paris, Klincksieck, 1964.</t>
  </si>
  <si>
    <t>1964</t>
  </si>
  <si>
    <t>Les langues de l'Europe du Nord, 2</t>
  </si>
  <si>
    <t>2016-10-26</t>
  </si>
  <si>
    <t>14016992:fre</t>
  </si>
  <si>
    <t>16991431</t>
  </si>
  <si>
    <t>ocm16991431</t>
  </si>
  <si>
    <t>3000614423F</t>
  </si>
  <si>
    <t>792979991</t>
  </si>
  <si>
    <t>PD5171 K5</t>
  </si>
  <si>
    <t>0                      PD 5171000K  5</t>
  </si>
  <si>
    <t>Swedish morphology.</t>
  </si>
  <si>
    <t>Kiefer, Ferenc.</t>
  </si>
  <si>
    <t>[Stockholm] Skriptor [1970]</t>
  </si>
  <si>
    <t>2016-01-22</t>
  </si>
  <si>
    <t>1775257:eng</t>
  </si>
  <si>
    <t>637335</t>
  </si>
  <si>
    <t>ocm00637335</t>
  </si>
  <si>
    <t>3000614229B</t>
  </si>
  <si>
    <t>791434536</t>
  </si>
  <si>
    <t>PD5640 E5 1976</t>
  </si>
  <si>
    <t>0                      PD 5640000E  5           1976</t>
  </si>
  <si>
    <t>Engelsk-svensk ordbok : skolupplaga / av Karl Kärre [and others].</t>
  </si>
  <si>
    <t>Kärre, Karl, 1885-1960.</t>
  </si>
  <si>
    <t>Nacka : Esselte Studium, 1976.</t>
  </si>
  <si>
    <t>1976</t>
  </si>
  <si>
    <t>3. omarb. uppl.</t>
  </si>
  <si>
    <t>swe</t>
  </si>
  <si>
    <t>2018-09-27</t>
  </si>
  <si>
    <t>1956292:swe</t>
  </si>
  <si>
    <t>4764927</t>
  </si>
  <si>
    <t>ocm04764927</t>
  </si>
  <si>
    <t>3000956461Q</t>
  </si>
  <si>
    <t>9789124190705</t>
  </si>
  <si>
    <t>792381318</t>
  </si>
  <si>
    <t>PD5640 N58 1965</t>
  </si>
  <si>
    <t>0                      PD 5640000N  58          1965</t>
  </si>
  <si>
    <t>English-Swedish dictionary, Engelsk-svensk ordbok. Utarbetad av Ruben Nöjd.</t>
  </si>
  <si>
    <t>Nöjd, Ruben, 1891-1960.</t>
  </si>
  <si>
    <t>[New York] Saphrograph Co. [1965]</t>
  </si>
  <si>
    <t>1965</t>
  </si>
  <si>
    <t>5218500089:eng</t>
  </si>
  <si>
    <t>375234</t>
  </si>
  <si>
    <t>ocm00375234</t>
  </si>
  <si>
    <t>3101515664E</t>
  </si>
  <si>
    <t>791356776</t>
  </si>
  <si>
    <t>PD5640 S9 1970</t>
  </si>
  <si>
    <t>0                      PD 5640000S  9           1970</t>
  </si>
  <si>
    <t>Svensk-engelsk ordbok [Lexikonredaktionen, Chef: Rudolph Santesson].</t>
  </si>
  <si>
    <t>[Stockholm] Läromedelsförlagen, Språkförlaget [1970]</t>
  </si>
  <si>
    <t>2019-01-07</t>
  </si>
  <si>
    <t>3900993808:eng</t>
  </si>
  <si>
    <t>284622</t>
  </si>
  <si>
    <t>ocm00284622</t>
  </si>
  <si>
    <t>30006177829</t>
  </si>
  <si>
    <t>791323551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</si>
</sst>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2.7265625" customWidth="1"/>
    <col min="2" max="3" width="10.7265625" customWidth="1"/>
    <col min="4" max="4" width="12.7265625" hidden="1" customWidth="1"/>
    <col min="5" max="5" width="39.90625" customWidth="1"/>
    <col min="6" max="6" width="13.7265625" customWidth="1"/>
    <col min="7" max="7" width="10.7265625" hidden="1" customWidth="1"/>
    <col min="8" max="8" width="8.7265625" hidden="1" customWidth="1"/>
    <col min="9" max="9" width="11.7265625" hidden="1" customWidth="1"/>
    <col min="10" max="10" width="9.7265625" hidden="1" customWidth="1"/>
    <col min="11" max="11" width="10.7265625" customWidth="1"/>
    <col min="12" max="13" width="35.7265625" customWidth="1"/>
    <col min="14" max="14" width="13.7265625" customWidth="1"/>
    <col min="15" max="15" width="9.7265625" customWidth="1"/>
    <col min="16" max="16" width="10.7265625" customWidth="1"/>
    <col min="17" max="17" width="35.7265625" customWidth="1"/>
    <col min="18" max="18" width="10.7265625" customWidth="1"/>
    <col min="19" max="29" width="10.7265625" hidden="1" customWidth="1"/>
    <col min="30" max="31" width="12.7265625" hidden="1" customWidth="1"/>
    <col min="32" max="33" width="9.7265625" hidden="1" customWidth="1"/>
    <col min="34" max="35" width="11.7265625" hidden="1" customWidth="1"/>
    <col min="36" max="39" width="9.7265625" hidden="1" customWidth="1"/>
    <col min="40" max="41" width="13.7265625" hidden="1" customWidth="1"/>
    <col min="42" max="43" width="9.7265625" hidden="1" customWidth="1"/>
    <col min="44" max="44" width="11.7265625" hidden="1" customWidth="1"/>
    <col min="45" max="47" width="12.7265625" hidden="1" customWidth="1"/>
    <col min="48" max="48" width="10.7265625" customWidth="1"/>
    <col min="49" max="49" width="10.7265625" hidden="1" customWidth="1"/>
    <col min="50" max="50" width="15.7265625" hidden="1" customWidth="1"/>
    <col min="51" max="54" width="20.7265625" hidden="1" customWidth="1"/>
    <col min="55" max="55" width="15.7265625" customWidth="1"/>
    <col min="56" max="57" width="15.7265625" hidden="1" customWidth="1"/>
    <col min="58" max="58" width="25.7265625" customWidth="1"/>
    <col min="59" max="59" width="10.7265625" hidden="1" customWidth="1"/>
  </cols>
  <sheetData>
    <row r="1" spans="1:59" ht="72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</row>
    <row r="2" spans="1:59" ht="72.5" x14ac:dyDescent="0.35">
      <c r="A2" s="2" t="s">
        <v>59</v>
      </c>
      <c r="B2" s="2" t="s">
        <v>60</v>
      </c>
      <c r="C2" s="2" t="s">
        <v>61</v>
      </c>
      <c r="D2" s="2" t="s">
        <v>62</v>
      </c>
      <c r="E2" s="2" t="s">
        <v>63</v>
      </c>
      <c r="F2" s="3" t="s">
        <v>64</v>
      </c>
      <c r="G2" s="3" t="s">
        <v>65</v>
      </c>
      <c r="I2" s="3" t="s">
        <v>65</v>
      </c>
      <c r="J2" s="3" t="s">
        <v>65</v>
      </c>
      <c r="K2" s="3" t="s">
        <v>66</v>
      </c>
      <c r="L2" s="2" t="s">
        <v>67</v>
      </c>
      <c r="M2" s="2" t="s">
        <v>68</v>
      </c>
      <c r="N2" s="3" t="s">
        <v>69</v>
      </c>
      <c r="O2" s="2" t="s">
        <v>70</v>
      </c>
      <c r="P2" s="3" t="s">
        <v>71</v>
      </c>
      <c r="Q2" s="2" t="s">
        <v>72</v>
      </c>
      <c r="R2" s="3" t="s">
        <v>73</v>
      </c>
      <c r="S2" s="4">
        <v>8</v>
      </c>
      <c r="T2" s="4">
        <v>8</v>
      </c>
      <c r="U2" s="5" t="s">
        <v>74</v>
      </c>
      <c r="V2" s="5" t="s">
        <v>74</v>
      </c>
      <c r="W2" s="5" t="s">
        <v>75</v>
      </c>
      <c r="X2" s="5" t="s">
        <v>75</v>
      </c>
      <c r="Y2" s="4">
        <v>144</v>
      </c>
      <c r="Z2" s="4">
        <v>9</v>
      </c>
      <c r="AA2" s="4">
        <v>10</v>
      </c>
      <c r="AB2" s="4">
        <v>1</v>
      </c>
      <c r="AC2" s="4">
        <v>1</v>
      </c>
      <c r="AD2" s="4">
        <v>74</v>
      </c>
      <c r="AE2" s="4">
        <v>75</v>
      </c>
      <c r="AF2" s="4">
        <v>0</v>
      </c>
      <c r="AG2" s="4">
        <v>0</v>
      </c>
      <c r="AH2" s="4">
        <v>71</v>
      </c>
      <c r="AI2" s="4">
        <v>72</v>
      </c>
      <c r="AJ2" s="4">
        <v>7</v>
      </c>
      <c r="AK2" s="4">
        <v>8</v>
      </c>
      <c r="AL2" s="4">
        <v>45</v>
      </c>
      <c r="AM2" s="4">
        <v>45</v>
      </c>
      <c r="AN2" s="4">
        <v>0</v>
      </c>
      <c r="AO2" s="4">
        <v>0</v>
      </c>
      <c r="AP2" s="4">
        <v>7</v>
      </c>
      <c r="AQ2" s="4">
        <v>8</v>
      </c>
      <c r="AR2" s="3" t="s">
        <v>65</v>
      </c>
      <c r="AS2" s="3" t="s">
        <v>65</v>
      </c>
      <c r="AT2" s="3" t="s">
        <v>76</v>
      </c>
      <c r="AU2" s="6" t="str">
        <f>HYPERLINK("http://catalog.hathitrust.org/Record/002190690","HathiTrust Record")</f>
        <v>HathiTrust Record</v>
      </c>
      <c r="AV2" s="6" t="str">
        <f>HYPERLINK("http://mcgill.on.worldcat.org/oclc/3248884","Catalog Record")</f>
        <v>Catalog Record</v>
      </c>
      <c r="AW2" s="6" t="str">
        <f>HYPERLINK("http://www.worldcat.org/oclc/3248884","WorldCat Record")</f>
        <v>WorldCat Record</v>
      </c>
      <c r="AX2" s="3" t="s">
        <v>77</v>
      </c>
      <c r="AY2" s="3" t="s">
        <v>78</v>
      </c>
      <c r="AZ2" s="3" t="s">
        <v>79</v>
      </c>
      <c r="BA2" s="3" t="s">
        <v>79</v>
      </c>
      <c r="BB2" s="3" t="s">
        <v>80</v>
      </c>
      <c r="BC2" s="3" t="s">
        <v>81</v>
      </c>
      <c r="BD2" s="3" t="s">
        <v>82</v>
      </c>
      <c r="BE2" s="3" t="s">
        <v>83</v>
      </c>
      <c r="BF2" s="3" t="s">
        <v>80</v>
      </c>
      <c r="BG2" s="3" t="s">
        <v>84</v>
      </c>
    </row>
    <row r="3" spans="1:59" ht="72.5" x14ac:dyDescent="0.35">
      <c r="A3" s="2" t="s">
        <v>59</v>
      </c>
      <c r="B3" s="2" t="s">
        <v>60</v>
      </c>
      <c r="C3" s="2" t="s">
        <v>85</v>
      </c>
      <c r="D3" s="2" t="s">
        <v>86</v>
      </c>
      <c r="E3" s="2" t="s">
        <v>87</v>
      </c>
      <c r="F3" s="3" t="s">
        <v>88</v>
      </c>
      <c r="G3" s="3" t="s">
        <v>65</v>
      </c>
      <c r="I3" s="3" t="s">
        <v>65</v>
      </c>
      <c r="J3" s="3" t="s">
        <v>65</v>
      </c>
      <c r="K3" s="3" t="s">
        <v>66</v>
      </c>
      <c r="L3" s="2" t="s">
        <v>89</v>
      </c>
      <c r="M3" s="2" t="s">
        <v>90</v>
      </c>
      <c r="N3" s="3" t="s">
        <v>91</v>
      </c>
      <c r="P3" s="3" t="s">
        <v>71</v>
      </c>
      <c r="Q3" s="2" t="s">
        <v>92</v>
      </c>
      <c r="R3" s="3" t="s">
        <v>73</v>
      </c>
      <c r="S3" s="4">
        <v>9</v>
      </c>
      <c r="T3" s="4">
        <v>9</v>
      </c>
      <c r="U3" s="5" t="s">
        <v>93</v>
      </c>
      <c r="V3" s="5" t="s">
        <v>93</v>
      </c>
      <c r="W3" s="5" t="s">
        <v>75</v>
      </c>
      <c r="X3" s="5" t="s">
        <v>75</v>
      </c>
      <c r="Y3" s="4">
        <v>110</v>
      </c>
      <c r="Z3" s="4">
        <v>8</v>
      </c>
      <c r="AA3" s="4">
        <v>8</v>
      </c>
      <c r="AB3" s="4">
        <v>1</v>
      </c>
      <c r="AC3" s="4">
        <v>1</v>
      </c>
      <c r="AD3" s="4">
        <v>56</v>
      </c>
      <c r="AE3" s="4">
        <v>56</v>
      </c>
      <c r="AF3" s="4">
        <v>0</v>
      </c>
      <c r="AG3" s="4">
        <v>0</v>
      </c>
      <c r="AH3" s="4">
        <v>54</v>
      </c>
      <c r="AI3" s="4">
        <v>54</v>
      </c>
      <c r="AJ3" s="4">
        <v>6</v>
      </c>
      <c r="AK3" s="4">
        <v>6</v>
      </c>
      <c r="AL3" s="4">
        <v>36</v>
      </c>
      <c r="AM3" s="4">
        <v>36</v>
      </c>
      <c r="AN3" s="4">
        <v>0</v>
      </c>
      <c r="AO3" s="4">
        <v>0</v>
      </c>
      <c r="AP3" s="4">
        <v>6</v>
      </c>
      <c r="AQ3" s="4">
        <v>6</v>
      </c>
      <c r="AR3" s="3" t="s">
        <v>65</v>
      </c>
      <c r="AS3" s="3" t="s">
        <v>65</v>
      </c>
      <c r="AT3" s="3" t="s">
        <v>76</v>
      </c>
      <c r="AU3" s="6" t="str">
        <f>HYPERLINK("http://catalog.hathitrust.org/Record/005213998","HathiTrust Record")</f>
        <v>HathiTrust Record</v>
      </c>
      <c r="AV3" s="6" t="str">
        <f>HYPERLINK("http://mcgill.on.worldcat.org/oclc/64166626","Catalog Record")</f>
        <v>Catalog Record</v>
      </c>
      <c r="AW3" s="6" t="str">
        <f>HYPERLINK("http://www.worldcat.org/oclc/64166626","WorldCat Record")</f>
        <v>WorldCat Record</v>
      </c>
      <c r="AX3" s="3" t="s">
        <v>94</v>
      </c>
      <c r="AY3" s="3" t="s">
        <v>95</v>
      </c>
      <c r="AZ3" s="3" t="s">
        <v>96</v>
      </c>
      <c r="BA3" s="3" t="s">
        <v>96</v>
      </c>
      <c r="BB3" s="3" t="s">
        <v>97</v>
      </c>
      <c r="BC3" s="3" t="s">
        <v>81</v>
      </c>
      <c r="BD3" s="3" t="s">
        <v>98</v>
      </c>
      <c r="BE3" s="3" t="s">
        <v>99</v>
      </c>
      <c r="BF3" s="3" t="s">
        <v>97</v>
      </c>
      <c r="BG3" s="3" t="s">
        <v>100</v>
      </c>
    </row>
    <row r="4" spans="1:59" ht="72.5" x14ac:dyDescent="0.35">
      <c r="A4" s="2" t="s">
        <v>59</v>
      </c>
      <c r="B4" s="2" t="s">
        <v>60</v>
      </c>
      <c r="C4" s="2" t="s">
        <v>101</v>
      </c>
      <c r="D4" s="2" t="s">
        <v>102</v>
      </c>
      <c r="E4" s="2" t="s">
        <v>103</v>
      </c>
      <c r="F4" s="3" t="s">
        <v>104</v>
      </c>
      <c r="G4" s="3" t="s">
        <v>65</v>
      </c>
      <c r="I4" s="3" t="s">
        <v>65</v>
      </c>
      <c r="J4" s="3" t="s">
        <v>65</v>
      </c>
      <c r="K4" s="3" t="s">
        <v>66</v>
      </c>
      <c r="M4" s="2" t="s">
        <v>105</v>
      </c>
      <c r="N4" s="3" t="s">
        <v>106</v>
      </c>
      <c r="P4" s="3" t="s">
        <v>71</v>
      </c>
      <c r="Q4" s="2" t="s">
        <v>107</v>
      </c>
      <c r="R4" s="3" t="s">
        <v>73</v>
      </c>
      <c r="S4" s="4">
        <v>1</v>
      </c>
      <c r="T4" s="4">
        <v>1</v>
      </c>
      <c r="U4" s="5" t="s">
        <v>108</v>
      </c>
      <c r="V4" s="5" t="s">
        <v>108</v>
      </c>
      <c r="W4" s="5" t="s">
        <v>75</v>
      </c>
      <c r="X4" s="5" t="s">
        <v>75</v>
      </c>
      <c r="Y4" s="4">
        <v>74</v>
      </c>
      <c r="Z4" s="4">
        <v>4</v>
      </c>
      <c r="AA4" s="4">
        <v>9</v>
      </c>
      <c r="AB4" s="4">
        <v>1</v>
      </c>
      <c r="AC4" s="4">
        <v>3</v>
      </c>
      <c r="AD4" s="4">
        <v>43</v>
      </c>
      <c r="AE4" s="4">
        <v>45</v>
      </c>
      <c r="AF4" s="4">
        <v>0</v>
      </c>
      <c r="AG4" s="4">
        <v>0</v>
      </c>
      <c r="AH4" s="4">
        <v>42</v>
      </c>
      <c r="AI4" s="4">
        <v>44</v>
      </c>
      <c r="AJ4" s="4">
        <v>3</v>
      </c>
      <c r="AK4" s="4">
        <v>5</v>
      </c>
      <c r="AL4" s="4">
        <v>30</v>
      </c>
      <c r="AM4" s="4">
        <v>31</v>
      </c>
      <c r="AN4" s="4">
        <v>0</v>
      </c>
      <c r="AO4" s="4">
        <v>0</v>
      </c>
      <c r="AP4" s="4">
        <v>3</v>
      </c>
      <c r="AQ4" s="4">
        <v>5</v>
      </c>
      <c r="AR4" s="3" t="s">
        <v>65</v>
      </c>
      <c r="AS4" s="3" t="s">
        <v>65</v>
      </c>
      <c r="AT4" s="3" t="s">
        <v>65</v>
      </c>
      <c r="AV4" s="6" t="str">
        <f>HYPERLINK("http://mcgill.on.worldcat.org/oclc/824605097","Catalog Record")</f>
        <v>Catalog Record</v>
      </c>
      <c r="AW4" s="6" t="str">
        <f>HYPERLINK("http://www.worldcat.org/oclc/824605097","WorldCat Record")</f>
        <v>WorldCat Record</v>
      </c>
      <c r="AX4" s="3" t="s">
        <v>109</v>
      </c>
      <c r="AY4" s="3" t="s">
        <v>110</v>
      </c>
      <c r="AZ4" s="3" t="s">
        <v>111</v>
      </c>
      <c r="BA4" s="3" t="s">
        <v>111</v>
      </c>
      <c r="BB4" s="3" t="s">
        <v>112</v>
      </c>
      <c r="BC4" s="3" t="s">
        <v>81</v>
      </c>
      <c r="BD4" s="3" t="s">
        <v>82</v>
      </c>
      <c r="BE4" s="3" t="s">
        <v>113</v>
      </c>
      <c r="BF4" s="3" t="s">
        <v>112</v>
      </c>
      <c r="BG4" s="3" t="s">
        <v>114</v>
      </c>
    </row>
    <row r="5" spans="1:59" ht="58" x14ac:dyDescent="0.35">
      <c r="A5" s="2" t="s">
        <v>59</v>
      </c>
      <c r="B5" s="2" t="s">
        <v>60</v>
      </c>
      <c r="C5" s="2" t="s">
        <v>115</v>
      </c>
      <c r="D5" s="2" t="s">
        <v>116</v>
      </c>
      <c r="E5" s="2" t="s">
        <v>117</v>
      </c>
      <c r="G5" s="3" t="s">
        <v>65</v>
      </c>
      <c r="I5" s="3" t="s">
        <v>65</v>
      </c>
      <c r="J5" s="3" t="s">
        <v>65</v>
      </c>
      <c r="K5" s="3" t="s">
        <v>66</v>
      </c>
      <c r="M5" s="2" t="s">
        <v>118</v>
      </c>
      <c r="N5" s="3" t="s">
        <v>119</v>
      </c>
      <c r="P5" s="3" t="s">
        <v>120</v>
      </c>
      <c r="R5" s="3" t="s">
        <v>73</v>
      </c>
      <c r="S5" s="4">
        <v>4</v>
      </c>
      <c r="T5" s="4">
        <v>4</v>
      </c>
      <c r="U5" s="5" t="s">
        <v>121</v>
      </c>
      <c r="V5" s="5" t="s">
        <v>121</v>
      </c>
      <c r="W5" s="5" t="s">
        <v>75</v>
      </c>
      <c r="X5" s="5" t="s">
        <v>75</v>
      </c>
      <c r="Y5" s="4">
        <v>127</v>
      </c>
      <c r="Z5" s="4">
        <v>8</v>
      </c>
      <c r="AA5" s="4">
        <v>13</v>
      </c>
      <c r="AB5" s="4">
        <v>1</v>
      </c>
      <c r="AC5" s="4">
        <v>1</v>
      </c>
      <c r="AD5" s="4">
        <v>57</v>
      </c>
      <c r="AE5" s="4">
        <v>63</v>
      </c>
      <c r="AF5" s="4">
        <v>0</v>
      </c>
      <c r="AG5" s="4">
        <v>0</v>
      </c>
      <c r="AH5" s="4">
        <v>54</v>
      </c>
      <c r="AI5" s="4">
        <v>59</v>
      </c>
      <c r="AJ5" s="4">
        <v>6</v>
      </c>
      <c r="AK5" s="4">
        <v>8</v>
      </c>
      <c r="AL5" s="4">
        <v>34</v>
      </c>
      <c r="AM5" s="4">
        <v>36</v>
      </c>
      <c r="AN5" s="4">
        <v>0</v>
      </c>
      <c r="AO5" s="4">
        <v>0</v>
      </c>
      <c r="AP5" s="4">
        <v>7</v>
      </c>
      <c r="AQ5" s="4">
        <v>10</v>
      </c>
      <c r="AR5" s="3" t="s">
        <v>65</v>
      </c>
      <c r="AS5" s="3" t="s">
        <v>65</v>
      </c>
      <c r="AT5" s="3" t="s">
        <v>76</v>
      </c>
      <c r="AU5" s="6" t="str">
        <f>HYPERLINK("http://catalog.hathitrust.org/Record/007321249","HathiTrust Record")</f>
        <v>HathiTrust Record</v>
      </c>
      <c r="AV5" s="6" t="str">
        <f>HYPERLINK("http://mcgill.on.worldcat.org/oclc/36785","Catalog Record")</f>
        <v>Catalog Record</v>
      </c>
      <c r="AW5" s="6" t="str">
        <f>HYPERLINK("http://www.worldcat.org/oclc/36785","WorldCat Record")</f>
        <v>WorldCat Record</v>
      </c>
      <c r="AX5" s="3" t="s">
        <v>122</v>
      </c>
      <c r="AY5" s="3" t="s">
        <v>123</v>
      </c>
      <c r="AZ5" s="3" t="s">
        <v>124</v>
      </c>
      <c r="BA5" s="3" t="s">
        <v>124</v>
      </c>
      <c r="BB5" s="3" t="s">
        <v>125</v>
      </c>
      <c r="BC5" s="3" t="s">
        <v>81</v>
      </c>
      <c r="BD5" s="3" t="s">
        <v>82</v>
      </c>
      <c r="BF5" s="3" t="s">
        <v>125</v>
      </c>
      <c r="BG5" s="3" t="s">
        <v>126</v>
      </c>
    </row>
    <row r="6" spans="1:59" ht="58" x14ac:dyDescent="0.35">
      <c r="A6" s="2" t="s">
        <v>59</v>
      </c>
      <c r="B6" s="2" t="s">
        <v>60</v>
      </c>
      <c r="C6" s="2" t="s">
        <v>127</v>
      </c>
      <c r="D6" s="2" t="s">
        <v>128</v>
      </c>
      <c r="E6" s="2" t="s">
        <v>129</v>
      </c>
      <c r="F6" s="3" t="s">
        <v>130</v>
      </c>
      <c r="G6" s="3" t="s">
        <v>76</v>
      </c>
      <c r="I6" s="3" t="s">
        <v>65</v>
      </c>
      <c r="J6" s="3" t="s">
        <v>65</v>
      </c>
      <c r="K6" s="3" t="s">
        <v>66</v>
      </c>
      <c r="L6" s="2" t="s">
        <v>131</v>
      </c>
      <c r="M6" s="2" t="s">
        <v>132</v>
      </c>
      <c r="N6" s="3" t="s">
        <v>133</v>
      </c>
      <c r="P6" s="3" t="s">
        <v>71</v>
      </c>
      <c r="Q6" s="2" t="s">
        <v>134</v>
      </c>
      <c r="R6" s="3" t="s">
        <v>73</v>
      </c>
      <c r="S6" s="4">
        <v>1</v>
      </c>
      <c r="T6" s="4">
        <v>5</v>
      </c>
      <c r="U6" s="5" t="s">
        <v>135</v>
      </c>
      <c r="V6" s="5" t="s">
        <v>135</v>
      </c>
      <c r="W6" s="5" t="s">
        <v>75</v>
      </c>
      <c r="X6" s="5" t="s">
        <v>75</v>
      </c>
      <c r="Y6" s="4">
        <v>147</v>
      </c>
      <c r="Z6" s="4">
        <v>15</v>
      </c>
      <c r="AA6" s="4">
        <v>17</v>
      </c>
      <c r="AB6" s="4">
        <v>1</v>
      </c>
      <c r="AC6" s="4">
        <v>1</v>
      </c>
      <c r="AD6" s="4">
        <v>79</v>
      </c>
      <c r="AE6" s="4">
        <v>81</v>
      </c>
      <c r="AF6" s="4">
        <v>0</v>
      </c>
      <c r="AG6" s="4">
        <v>0</v>
      </c>
      <c r="AH6" s="4">
        <v>71</v>
      </c>
      <c r="AI6" s="4">
        <v>73</v>
      </c>
      <c r="AJ6" s="4">
        <v>12</v>
      </c>
      <c r="AK6" s="4">
        <v>13</v>
      </c>
      <c r="AL6" s="4">
        <v>44</v>
      </c>
      <c r="AM6" s="4">
        <v>45</v>
      </c>
      <c r="AN6" s="4">
        <v>0</v>
      </c>
      <c r="AO6" s="4">
        <v>0</v>
      </c>
      <c r="AP6" s="4">
        <v>13</v>
      </c>
      <c r="AQ6" s="4">
        <v>14</v>
      </c>
      <c r="AR6" s="3" t="s">
        <v>65</v>
      </c>
      <c r="AS6" s="3" t="s">
        <v>65</v>
      </c>
      <c r="AT6" s="3" t="s">
        <v>76</v>
      </c>
      <c r="AU6" s="6" t="str">
        <f>HYPERLINK("http://catalog.hathitrust.org/Record/001189355","HathiTrust Record")</f>
        <v>HathiTrust Record</v>
      </c>
      <c r="AV6" s="6" t="str">
        <f>HYPERLINK("http://mcgill.on.worldcat.org/oclc/178964","Catalog Record")</f>
        <v>Catalog Record</v>
      </c>
      <c r="AW6" s="6" t="str">
        <f>HYPERLINK("http://www.worldcat.org/oclc/178964","WorldCat Record")</f>
        <v>WorldCat Record</v>
      </c>
      <c r="AX6" s="3" t="s">
        <v>136</v>
      </c>
      <c r="AY6" s="3" t="s">
        <v>137</v>
      </c>
      <c r="AZ6" s="3" t="s">
        <v>138</v>
      </c>
      <c r="BA6" s="3" t="s">
        <v>138</v>
      </c>
      <c r="BB6" s="3" t="s">
        <v>139</v>
      </c>
      <c r="BC6" s="3" t="s">
        <v>81</v>
      </c>
      <c r="BD6" s="3" t="s">
        <v>82</v>
      </c>
      <c r="BF6" s="3" t="s">
        <v>139</v>
      </c>
      <c r="BG6" s="3" t="s">
        <v>140</v>
      </c>
    </row>
    <row r="7" spans="1:59" ht="58" x14ac:dyDescent="0.35">
      <c r="A7" s="2" t="s">
        <v>59</v>
      </c>
      <c r="B7" s="2" t="s">
        <v>60</v>
      </c>
      <c r="C7" s="2" t="s">
        <v>127</v>
      </c>
      <c r="D7" s="2" t="s">
        <v>128</v>
      </c>
      <c r="E7" s="2" t="s">
        <v>129</v>
      </c>
      <c r="F7" s="3" t="s">
        <v>141</v>
      </c>
      <c r="G7" s="3" t="s">
        <v>76</v>
      </c>
      <c r="I7" s="3" t="s">
        <v>65</v>
      </c>
      <c r="J7" s="3" t="s">
        <v>65</v>
      </c>
      <c r="K7" s="3" t="s">
        <v>66</v>
      </c>
      <c r="L7" s="2" t="s">
        <v>131</v>
      </c>
      <c r="M7" s="2" t="s">
        <v>132</v>
      </c>
      <c r="N7" s="3" t="s">
        <v>133</v>
      </c>
      <c r="P7" s="3" t="s">
        <v>71</v>
      </c>
      <c r="Q7" s="2" t="s">
        <v>134</v>
      </c>
      <c r="R7" s="3" t="s">
        <v>73</v>
      </c>
      <c r="S7" s="4">
        <v>4</v>
      </c>
      <c r="T7" s="4">
        <v>5</v>
      </c>
      <c r="U7" s="5" t="s">
        <v>142</v>
      </c>
      <c r="V7" s="5" t="s">
        <v>135</v>
      </c>
      <c r="W7" s="5" t="s">
        <v>75</v>
      </c>
      <c r="X7" s="5" t="s">
        <v>75</v>
      </c>
      <c r="Y7" s="4">
        <v>147</v>
      </c>
      <c r="Z7" s="4">
        <v>15</v>
      </c>
      <c r="AA7" s="4">
        <v>17</v>
      </c>
      <c r="AB7" s="4">
        <v>1</v>
      </c>
      <c r="AC7" s="4">
        <v>1</v>
      </c>
      <c r="AD7" s="4">
        <v>79</v>
      </c>
      <c r="AE7" s="4">
        <v>81</v>
      </c>
      <c r="AF7" s="4">
        <v>0</v>
      </c>
      <c r="AG7" s="4">
        <v>0</v>
      </c>
      <c r="AH7" s="4">
        <v>71</v>
      </c>
      <c r="AI7" s="4">
        <v>73</v>
      </c>
      <c r="AJ7" s="4">
        <v>12</v>
      </c>
      <c r="AK7" s="4">
        <v>13</v>
      </c>
      <c r="AL7" s="4">
        <v>44</v>
      </c>
      <c r="AM7" s="4">
        <v>45</v>
      </c>
      <c r="AN7" s="4">
        <v>0</v>
      </c>
      <c r="AO7" s="4">
        <v>0</v>
      </c>
      <c r="AP7" s="4">
        <v>13</v>
      </c>
      <c r="AQ7" s="4">
        <v>14</v>
      </c>
      <c r="AR7" s="3" t="s">
        <v>65</v>
      </c>
      <c r="AS7" s="3" t="s">
        <v>65</v>
      </c>
      <c r="AT7" s="3" t="s">
        <v>76</v>
      </c>
      <c r="AU7" s="6" t="str">
        <f>HYPERLINK("http://catalog.hathitrust.org/Record/001189355","HathiTrust Record")</f>
        <v>HathiTrust Record</v>
      </c>
      <c r="AV7" s="6" t="str">
        <f>HYPERLINK("http://mcgill.on.worldcat.org/oclc/178964","Catalog Record")</f>
        <v>Catalog Record</v>
      </c>
      <c r="AW7" s="6" t="str">
        <f>HYPERLINK("http://www.worldcat.org/oclc/178964","WorldCat Record")</f>
        <v>WorldCat Record</v>
      </c>
      <c r="AX7" s="3" t="s">
        <v>136</v>
      </c>
      <c r="AY7" s="3" t="s">
        <v>137</v>
      </c>
      <c r="AZ7" s="3" t="s">
        <v>138</v>
      </c>
      <c r="BA7" s="3" t="s">
        <v>138</v>
      </c>
      <c r="BB7" s="3" t="s">
        <v>143</v>
      </c>
      <c r="BC7" s="3" t="s">
        <v>81</v>
      </c>
      <c r="BD7" s="3" t="s">
        <v>82</v>
      </c>
      <c r="BF7" s="3" t="s">
        <v>143</v>
      </c>
      <c r="BG7" s="3" t="s">
        <v>144</v>
      </c>
    </row>
    <row r="8" spans="1:59" ht="58" x14ac:dyDescent="0.35">
      <c r="A8" s="2" t="s">
        <v>59</v>
      </c>
      <c r="B8" s="2" t="s">
        <v>60</v>
      </c>
      <c r="C8" s="2" t="s">
        <v>145</v>
      </c>
      <c r="D8" s="2" t="s">
        <v>146</v>
      </c>
      <c r="E8" s="2" t="s">
        <v>147</v>
      </c>
      <c r="G8" s="3" t="s">
        <v>65</v>
      </c>
      <c r="I8" s="3" t="s">
        <v>65</v>
      </c>
      <c r="J8" s="3" t="s">
        <v>65</v>
      </c>
      <c r="K8" s="3" t="s">
        <v>66</v>
      </c>
      <c r="L8" s="2" t="s">
        <v>148</v>
      </c>
      <c r="M8" s="2" t="s">
        <v>149</v>
      </c>
      <c r="N8" s="3" t="s">
        <v>150</v>
      </c>
      <c r="P8" s="3" t="s">
        <v>120</v>
      </c>
      <c r="R8" s="3" t="s">
        <v>73</v>
      </c>
      <c r="S8" s="4">
        <v>26</v>
      </c>
      <c r="T8" s="4">
        <v>26</v>
      </c>
      <c r="U8" s="5" t="s">
        <v>151</v>
      </c>
      <c r="V8" s="5" t="s">
        <v>151</v>
      </c>
      <c r="W8" s="5" t="s">
        <v>75</v>
      </c>
      <c r="X8" s="5" t="s">
        <v>75</v>
      </c>
      <c r="Y8" s="4">
        <v>41</v>
      </c>
      <c r="Z8" s="4">
        <v>10</v>
      </c>
      <c r="AA8" s="4">
        <v>40</v>
      </c>
      <c r="AB8" s="4">
        <v>1</v>
      </c>
      <c r="AC8" s="4">
        <v>2</v>
      </c>
      <c r="AD8" s="4">
        <v>11</v>
      </c>
      <c r="AE8" s="4">
        <v>121</v>
      </c>
      <c r="AF8" s="4">
        <v>0</v>
      </c>
      <c r="AG8" s="4">
        <v>0</v>
      </c>
      <c r="AH8" s="4">
        <v>3</v>
      </c>
      <c r="AI8" s="4">
        <v>103</v>
      </c>
      <c r="AJ8" s="4">
        <v>5</v>
      </c>
      <c r="AK8" s="4">
        <v>15</v>
      </c>
      <c r="AL8" s="4">
        <v>3</v>
      </c>
      <c r="AM8" s="4">
        <v>55</v>
      </c>
      <c r="AN8" s="4">
        <v>0</v>
      </c>
      <c r="AO8" s="4">
        <v>0</v>
      </c>
      <c r="AP8" s="4">
        <v>7</v>
      </c>
      <c r="AQ8" s="4">
        <v>24</v>
      </c>
      <c r="AR8" s="3" t="s">
        <v>65</v>
      </c>
      <c r="AS8" s="3" t="s">
        <v>76</v>
      </c>
      <c r="AT8" s="3" t="s">
        <v>76</v>
      </c>
      <c r="AU8" s="6" t="str">
        <f>HYPERLINK("http://catalog.hathitrust.org/Record/002565205","HathiTrust Record")</f>
        <v>HathiTrust Record</v>
      </c>
      <c r="AV8" s="6" t="str">
        <f>HYPERLINK("http://mcgill.on.worldcat.org/oclc/213863171","Catalog Record")</f>
        <v>Catalog Record</v>
      </c>
      <c r="AW8" s="6" t="str">
        <f>HYPERLINK("http://www.worldcat.org/oclc/213863171","WorldCat Record")</f>
        <v>WorldCat Record</v>
      </c>
      <c r="AX8" s="3" t="s">
        <v>152</v>
      </c>
      <c r="AY8" s="3" t="s">
        <v>153</v>
      </c>
      <c r="AZ8" s="3" t="s">
        <v>154</v>
      </c>
      <c r="BA8" s="3" t="s">
        <v>154</v>
      </c>
      <c r="BB8" s="3" t="s">
        <v>155</v>
      </c>
      <c r="BC8" s="3" t="s">
        <v>81</v>
      </c>
      <c r="BD8" s="3" t="s">
        <v>82</v>
      </c>
      <c r="BE8" s="3" t="s">
        <v>156</v>
      </c>
      <c r="BF8" s="3" t="s">
        <v>155</v>
      </c>
      <c r="BG8" s="3" t="s">
        <v>157</v>
      </c>
    </row>
    <row r="9" spans="1:59" ht="58" x14ac:dyDescent="0.35">
      <c r="A9" s="2" t="s">
        <v>59</v>
      </c>
      <c r="B9" s="2" t="s">
        <v>60</v>
      </c>
      <c r="C9" s="2" t="s">
        <v>158</v>
      </c>
      <c r="D9" s="2" t="s">
        <v>159</v>
      </c>
      <c r="E9" s="2" t="s">
        <v>160</v>
      </c>
      <c r="G9" s="3" t="s">
        <v>65</v>
      </c>
      <c r="I9" s="3" t="s">
        <v>65</v>
      </c>
      <c r="J9" s="3" t="s">
        <v>76</v>
      </c>
      <c r="K9" s="3" t="s">
        <v>66</v>
      </c>
      <c r="L9" s="2" t="s">
        <v>161</v>
      </c>
      <c r="M9" s="2" t="s">
        <v>162</v>
      </c>
      <c r="N9" s="3" t="s">
        <v>163</v>
      </c>
      <c r="P9" s="3" t="s">
        <v>120</v>
      </c>
      <c r="R9" s="3" t="s">
        <v>73</v>
      </c>
      <c r="S9" s="4">
        <v>39</v>
      </c>
      <c r="T9" s="4">
        <v>39</v>
      </c>
      <c r="U9" s="5" t="s">
        <v>164</v>
      </c>
      <c r="V9" s="5" t="s">
        <v>164</v>
      </c>
      <c r="W9" s="5" t="s">
        <v>75</v>
      </c>
      <c r="X9" s="5" t="s">
        <v>75</v>
      </c>
      <c r="Y9" s="4">
        <v>895</v>
      </c>
      <c r="Z9" s="4">
        <v>48</v>
      </c>
      <c r="AA9" s="4">
        <v>80</v>
      </c>
      <c r="AB9" s="4">
        <v>2</v>
      </c>
      <c r="AC9" s="4">
        <v>6</v>
      </c>
      <c r="AD9" s="4">
        <v>117</v>
      </c>
      <c r="AE9" s="4">
        <v>143</v>
      </c>
      <c r="AF9" s="4">
        <v>0</v>
      </c>
      <c r="AG9" s="4">
        <v>1</v>
      </c>
      <c r="AH9" s="4">
        <v>96</v>
      </c>
      <c r="AI9" s="4">
        <v>110</v>
      </c>
      <c r="AJ9" s="4">
        <v>15</v>
      </c>
      <c r="AK9" s="4">
        <v>22</v>
      </c>
      <c r="AL9" s="4">
        <v>56</v>
      </c>
      <c r="AM9" s="4">
        <v>59</v>
      </c>
      <c r="AN9" s="4">
        <v>0</v>
      </c>
      <c r="AO9" s="4">
        <v>0</v>
      </c>
      <c r="AP9" s="4">
        <v>27</v>
      </c>
      <c r="AQ9" s="4">
        <v>40</v>
      </c>
      <c r="AR9" s="3" t="s">
        <v>65</v>
      </c>
      <c r="AS9" s="3" t="s">
        <v>65</v>
      </c>
      <c r="AT9" s="3" t="s">
        <v>76</v>
      </c>
      <c r="AU9" s="6" t="str">
        <f>HYPERLINK("http://catalog.hathitrust.org/Record/000926265","HathiTrust Record")</f>
        <v>HathiTrust Record</v>
      </c>
      <c r="AV9" s="6" t="str">
        <f>HYPERLINK("http://mcgill.on.worldcat.org/oclc/16984364","Catalog Record")</f>
        <v>Catalog Record</v>
      </c>
      <c r="AW9" s="6" t="str">
        <f>HYPERLINK("http://www.worldcat.org/oclc/16984364","WorldCat Record")</f>
        <v>WorldCat Record</v>
      </c>
      <c r="AX9" s="3" t="s">
        <v>165</v>
      </c>
      <c r="AY9" s="3" t="s">
        <v>166</v>
      </c>
      <c r="AZ9" s="3" t="s">
        <v>167</v>
      </c>
      <c r="BA9" s="3" t="s">
        <v>167</v>
      </c>
      <c r="BB9" s="3" t="s">
        <v>168</v>
      </c>
      <c r="BC9" s="3" t="s">
        <v>81</v>
      </c>
      <c r="BD9" s="3" t="s">
        <v>82</v>
      </c>
      <c r="BE9" s="3" t="s">
        <v>169</v>
      </c>
      <c r="BF9" s="3" t="s">
        <v>168</v>
      </c>
      <c r="BG9" s="3" t="s">
        <v>170</v>
      </c>
    </row>
    <row r="10" spans="1:59" ht="58" x14ac:dyDescent="0.35">
      <c r="A10" s="2" t="s">
        <v>59</v>
      </c>
      <c r="B10" s="2" t="s">
        <v>60</v>
      </c>
      <c r="C10" s="2" t="s">
        <v>171</v>
      </c>
      <c r="D10" s="2" t="s">
        <v>172</v>
      </c>
      <c r="E10" s="2" t="s">
        <v>160</v>
      </c>
      <c r="G10" s="3" t="s">
        <v>65</v>
      </c>
      <c r="I10" s="3" t="s">
        <v>76</v>
      </c>
      <c r="J10" s="3" t="s">
        <v>76</v>
      </c>
      <c r="K10" s="3" t="s">
        <v>66</v>
      </c>
      <c r="L10" s="2" t="s">
        <v>173</v>
      </c>
      <c r="M10" s="2" t="s">
        <v>174</v>
      </c>
      <c r="N10" s="3" t="s">
        <v>175</v>
      </c>
      <c r="O10" s="2" t="s">
        <v>176</v>
      </c>
      <c r="P10" s="3" t="s">
        <v>120</v>
      </c>
      <c r="R10" s="3" t="s">
        <v>73</v>
      </c>
      <c r="S10" s="4">
        <v>17</v>
      </c>
      <c r="T10" s="4">
        <v>37</v>
      </c>
      <c r="U10" s="5" t="s">
        <v>151</v>
      </c>
      <c r="V10" s="5" t="s">
        <v>177</v>
      </c>
      <c r="W10" s="5" t="s">
        <v>75</v>
      </c>
      <c r="X10" s="5" t="s">
        <v>75</v>
      </c>
      <c r="Y10" s="4">
        <v>90</v>
      </c>
      <c r="Z10" s="4">
        <v>6</v>
      </c>
      <c r="AA10" s="4">
        <v>80</v>
      </c>
      <c r="AB10" s="4">
        <v>1</v>
      </c>
      <c r="AC10" s="4">
        <v>6</v>
      </c>
      <c r="AD10" s="4">
        <v>21</v>
      </c>
      <c r="AE10" s="4">
        <v>143</v>
      </c>
      <c r="AF10" s="4">
        <v>0</v>
      </c>
      <c r="AG10" s="4">
        <v>1</v>
      </c>
      <c r="AH10" s="4">
        <v>18</v>
      </c>
      <c r="AI10" s="4">
        <v>110</v>
      </c>
      <c r="AJ10" s="4">
        <v>3</v>
      </c>
      <c r="AK10" s="4">
        <v>22</v>
      </c>
      <c r="AL10" s="4">
        <v>8</v>
      </c>
      <c r="AM10" s="4">
        <v>59</v>
      </c>
      <c r="AN10" s="4">
        <v>0</v>
      </c>
      <c r="AO10" s="4">
        <v>0</v>
      </c>
      <c r="AP10" s="4">
        <v>4</v>
      </c>
      <c r="AQ10" s="4">
        <v>40</v>
      </c>
      <c r="AR10" s="3" t="s">
        <v>65</v>
      </c>
      <c r="AS10" s="3" t="s">
        <v>65</v>
      </c>
      <c r="AT10" s="3" t="s">
        <v>65</v>
      </c>
      <c r="AV10" s="6" t="str">
        <f>HYPERLINK("http://mcgill.on.worldcat.org/oclc/123157576","Catalog Record")</f>
        <v>Catalog Record</v>
      </c>
      <c r="AW10" s="6" t="str">
        <f>HYPERLINK("http://www.worldcat.org/oclc/123157576","WorldCat Record")</f>
        <v>WorldCat Record</v>
      </c>
      <c r="AX10" s="3" t="s">
        <v>165</v>
      </c>
      <c r="AY10" s="3" t="s">
        <v>178</v>
      </c>
      <c r="AZ10" s="3" t="s">
        <v>179</v>
      </c>
      <c r="BA10" s="3" t="s">
        <v>179</v>
      </c>
      <c r="BB10" s="3" t="s">
        <v>180</v>
      </c>
      <c r="BC10" s="3" t="s">
        <v>81</v>
      </c>
      <c r="BD10" s="3" t="s">
        <v>82</v>
      </c>
      <c r="BE10" s="3" t="s">
        <v>181</v>
      </c>
      <c r="BF10" s="3" t="s">
        <v>180</v>
      </c>
      <c r="BG10" s="3" t="s">
        <v>182</v>
      </c>
    </row>
    <row r="11" spans="1:59" ht="58" x14ac:dyDescent="0.35">
      <c r="A11" s="2" t="s">
        <v>59</v>
      </c>
      <c r="B11" s="2" t="s">
        <v>60</v>
      </c>
      <c r="C11" s="2" t="s">
        <v>171</v>
      </c>
      <c r="D11" s="2" t="s">
        <v>172</v>
      </c>
      <c r="E11" s="2" t="s">
        <v>160</v>
      </c>
      <c r="G11" s="3" t="s">
        <v>65</v>
      </c>
      <c r="I11" s="3" t="s">
        <v>76</v>
      </c>
      <c r="J11" s="3" t="s">
        <v>76</v>
      </c>
      <c r="K11" s="3" t="s">
        <v>66</v>
      </c>
      <c r="L11" s="2" t="s">
        <v>173</v>
      </c>
      <c r="M11" s="2" t="s">
        <v>174</v>
      </c>
      <c r="N11" s="3" t="s">
        <v>175</v>
      </c>
      <c r="O11" s="2" t="s">
        <v>176</v>
      </c>
      <c r="P11" s="3" t="s">
        <v>120</v>
      </c>
      <c r="R11" s="3" t="s">
        <v>73</v>
      </c>
      <c r="S11" s="4">
        <v>20</v>
      </c>
      <c r="T11" s="4">
        <v>37</v>
      </c>
      <c r="U11" s="5" t="s">
        <v>177</v>
      </c>
      <c r="V11" s="5" t="s">
        <v>177</v>
      </c>
      <c r="W11" s="5" t="s">
        <v>75</v>
      </c>
      <c r="X11" s="5" t="s">
        <v>75</v>
      </c>
      <c r="Y11" s="4">
        <v>90</v>
      </c>
      <c r="Z11" s="4">
        <v>6</v>
      </c>
      <c r="AA11" s="4">
        <v>80</v>
      </c>
      <c r="AB11" s="4">
        <v>1</v>
      </c>
      <c r="AC11" s="4">
        <v>6</v>
      </c>
      <c r="AD11" s="4">
        <v>21</v>
      </c>
      <c r="AE11" s="4">
        <v>143</v>
      </c>
      <c r="AF11" s="4">
        <v>0</v>
      </c>
      <c r="AG11" s="4">
        <v>1</v>
      </c>
      <c r="AH11" s="4">
        <v>18</v>
      </c>
      <c r="AI11" s="4">
        <v>110</v>
      </c>
      <c r="AJ11" s="4">
        <v>3</v>
      </c>
      <c r="AK11" s="4">
        <v>22</v>
      </c>
      <c r="AL11" s="4">
        <v>8</v>
      </c>
      <c r="AM11" s="4">
        <v>59</v>
      </c>
      <c r="AN11" s="4">
        <v>0</v>
      </c>
      <c r="AO11" s="4">
        <v>0</v>
      </c>
      <c r="AP11" s="4">
        <v>4</v>
      </c>
      <c r="AQ11" s="4">
        <v>40</v>
      </c>
      <c r="AR11" s="3" t="s">
        <v>65</v>
      </c>
      <c r="AS11" s="3" t="s">
        <v>65</v>
      </c>
      <c r="AT11" s="3" t="s">
        <v>65</v>
      </c>
      <c r="AV11" s="6" t="str">
        <f>HYPERLINK("http://mcgill.on.worldcat.org/oclc/123157576","Catalog Record")</f>
        <v>Catalog Record</v>
      </c>
      <c r="AW11" s="6" t="str">
        <f>HYPERLINK("http://www.worldcat.org/oclc/123157576","WorldCat Record")</f>
        <v>WorldCat Record</v>
      </c>
      <c r="AX11" s="3" t="s">
        <v>165</v>
      </c>
      <c r="AY11" s="3" t="s">
        <v>178</v>
      </c>
      <c r="AZ11" s="3" t="s">
        <v>179</v>
      </c>
      <c r="BA11" s="3" t="s">
        <v>179</v>
      </c>
      <c r="BB11" s="3" t="s">
        <v>183</v>
      </c>
      <c r="BC11" s="3" t="s">
        <v>81</v>
      </c>
      <c r="BD11" s="3" t="s">
        <v>82</v>
      </c>
      <c r="BE11" s="3" t="s">
        <v>181</v>
      </c>
      <c r="BF11" s="3" t="s">
        <v>183</v>
      </c>
      <c r="BG11" s="3" t="s">
        <v>184</v>
      </c>
    </row>
    <row r="12" spans="1:59" ht="58" x14ac:dyDescent="0.35">
      <c r="A12" s="2" t="s">
        <v>59</v>
      </c>
      <c r="B12" s="2" t="s">
        <v>60</v>
      </c>
      <c r="C12" s="2" t="s">
        <v>185</v>
      </c>
      <c r="D12" s="2" t="s">
        <v>186</v>
      </c>
      <c r="E12" s="2" t="s">
        <v>187</v>
      </c>
      <c r="G12" s="3" t="s">
        <v>65</v>
      </c>
      <c r="I12" s="3" t="s">
        <v>76</v>
      </c>
      <c r="J12" s="3" t="s">
        <v>65</v>
      </c>
      <c r="K12" s="3" t="s">
        <v>66</v>
      </c>
      <c r="L12" s="2" t="s">
        <v>188</v>
      </c>
      <c r="M12" s="2" t="s">
        <v>189</v>
      </c>
      <c r="N12" s="3" t="s">
        <v>190</v>
      </c>
      <c r="P12" s="3" t="s">
        <v>120</v>
      </c>
      <c r="R12" s="3" t="s">
        <v>73</v>
      </c>
      <c r="S12" s="4">
        <v>7</v>
      </c>
      <c r="T12" s="4">
        <v>15</v>
      </c>
      <c r="U12" s="5" t="s">
        <v>191</v>
      </c>
      <c r="V12" s="5" t="s">
        <v>192</v>
      </c>
      <c r="W12" s="5" t="s">
        <v>75</v>
      </c>
      <c r="X12" s="5" t="s">
        <v>75</v>
      </c>
      <c r="Y12" s="4">
        <v>849</v>
      </c>
      <c r="Z12" s="4">
        <v>23</v>
      </c>
      <c r="AA12" s="4">
        <v>52</v>
      </c>
      <c r="AB12" s="4">
        <v>4</v>
      </c>
      <c r="AC12" s="4">
        <v>4</v>
      </c>
      <c r="AD12" s="4">
        <v>76</v>
      </c>
      <c r="AE12" s="4">
        <v>126</v>
      </c>
      <c r="AF12" s="4">
        <v>1</v>
      </c>
      <c r="AG12" s="4">
        <v>1</v>
      </c>
      <c r="AH12" s="4">
        <v>64</v>
      </c>
      <c r="AI12" s="4">
        <v>104</v>
      </c>
      <c r="AJ12" s="4">
        <v>9</v>
      </c>
      <c r="AK12" s="4">
        <v>21</v>
      </c>
      <c r="AL12" s="4">
        <v>32</v>
      </c>
      <c r="AM12" s="4">
        <v>55</v>
      </c>
      <c r="AN12" s="4">
        <v>0</v>
      </c>
      <c r="AO12" s="4">
        <v>0</v>
      </c>
      <c r="AP12" s="4">
        <v>14</v>
      </c>
      <c r="AQ12" s="4">
        <v>30</v>
      </c>
      <c r="AR12" s="3" t="s">
        <v>65</v>
      </c>
      <c r="AS12" s="3" t="s">
        <v>65</v>
      </c>
      <c r="AT12" s="3" t="s">
        <v>65</v>
      </c>
      <c r="AV12" s="6" t="str">
        <f>HYPERLINK("http://mcgill.on.worldcat.org/oclc/90278","Catalog Record")</f>
        <v>Catalog Record</v>
      </c>
      <c r="AW12" s="6" t="str">
        <f>HYPERLINK("http://www.worldcat.org/oclc/90278","WorldCat Record")</f>
        <v>WorldCat Record</v>
      </c>
      <c r="AX12" s="3" t="s">
        <v>193</v>
      </c>
      <c r="AY12" s="3" t="s">
        <v>194</v>
      </c>
      <c r="AZ12" s="3" t="s">
        <v>195</v>
      </c>
      <c r="BA12" s="3" t="s">
        <v>195</v>
      </c>
      <c r="BB12" s="3" t="s">
        <v>196</v>
      </c>
      <c r="BC12" s="3" t="s">
        <v>81</v>
      </c>
      <c r="BD12" s="3" t="s">
        <v>82</v>
      </c>
      <c r="BF12" s="3" t="s">
        <v>196</v>
      </c>
      <c r="BG12" s="3" t="s">
        <v>197</v>
      </c>
    </row>
    <row r="13" spans="1:59" ht="58" x14ac:dyDescent="0.35">
      <c r="A13" s="2" t="s">
        <v>59</v>
      </c>
      <c r="B13" s="2" t="s">
        <v>60</v>
      </c>
      <c r="C13" s="2" t="s">
        <v>185</v>
      </c>
      <c r="D13" s="2" t="s">
        <v>186</v>
      </c>
      <c r="E13" s="2" t="s">
        <v>187</v>
      </c>
      <c r="F13" s="3" t="s">
        <v>198</v>
      </c>
      <c r="G13" s="3" t="s">
        <v>65</v>
      </c>
      <c r="I13" s="3" t="s">
        <v>76</v>
      </c>
      <c r="J13" s="3" t="s">
        <v>65</v>
      </c>
      <c r="K13" s="3" t="s">
        <v>66</v>
      </c>
      <c r="L13" s="2" t="s">
        <v>188</v>
      </c>
      <c r="M13" s="2" t="s">
        <v>189</v>
      </c>
      <c r="N13" s="3" t="s">
        <v>190</v>
      </c>
      <c r="P13" s="3" t="s">
        <v>120</v>
      </c>
      <c r="R13" s="3" t="s">
        <v>73</v>
      </c>
      <c r="S13" s="4">
        <v>8</v>
      </c>
      <c r="T13" s="4">
        <v>15</v>
      </c>
      <c r="U13" s="5" t="s">
        <v>192</v>
      </c>
      <c r="V13" s="5" t="s">
        <v>192</v>
      </c>
      <c r="W13" s="5" t="s">
        <v>75</v>
      </c>
      <c r="X13" s="5" t="s">
        <v>75</v>
      </c>
      <c r="Y13" s="4">
        <v>849</v>
      </c>
      <c r="Z13" s="4">
        <v>23</v>
      </c>
      <c r="AA13" s="4">
        <v>52</v>
      </c>
      <c r="AB13" s="4">
        <v>4</v>
      </c>
      <c r="AC13" s="4">
        <v>4</v>
      </c>
      <c r="AD13" s="4">
        <v>76</v>
      </c>
      <c r="AE13" s="4">
        <v>126</v>
      </c>
      <c r="AF13" s="4">
        <v>1</v>
      </c>
      <c r="AG13" s="4">
        <v>1</v>
      </c>
      <c r="AH13" s="4">
        <v>64</v>
      </c>
      <c r="AI13" s="4">
        <v>104</v>
      </c>
      <c r="AJ13" s="4">
        <v>9</v>
      </c>
      <c r="AK13" s="4">
        <v>21</v>
      </c>
      <c r="AL13" s="4">
        <v>32</v>
      </c>
      <c r="AM13" s="4">
        <v>55</v>
      </c>
      <c r="AN13" s="4">
        <v>0</v>
      </c>
      <c r="AO13" s="4">
        <v>0</v>
      </c>
      <c r="AP13" s="4">
        <v>14</v>
      </c>
      <c r="AQ13" s="4">
        <v>30</v>
      </c>
      <c r="AR13" s="3" t="s">
        <v>65</v>
      </c>
      <c r="AS13" s="3" t="s">
        <v>65</v>
      </c>
      <c r="AT13" s="3" t="s">
        <v>65</v>
      </c>
      <c r="AV13" s="6" t="str">
        <f>HYPERLINK("http://mcgill.on.worldcat.org/oclc/90278","Catalog Record")</f>
        <v>Catalog Record</v>
      </c>
      <c r="AW13" s="6" t="str">
        <f>HYPERLINK("http://www.worldcat.org/oclc/90278","WorldCat Record")</f>
        <v>WorldCat Record</v>
      </c>
      <c r="AX13" s="3" t="s">
        <v>193</v>
      </c>
      <c r="AY13" s="3" t="s">
        <v>194</v>
      </c>
      <c r="AZ13" s="3" t="s">
        <v>195</v>
      </c>
      <c r="BA13" s="3" t="s">
        <v>195</v>
      </c>
      <c r="BB13" s="3" t="s">
        <v>199</v>
      </c>
      <c r="BC13" s="3" t="s">
        <v>81</v>
      </c>
      <c r="BD13" s="3" t="s">
        <v>82</v>
      </c>
      <c r="BF13" s="3" t="s">
        <v>199</v>
      </c>
      <c r="BG13" s="3" t="s">
        <v>200</v>
      </c>
    </row>
    <row r="14" spans="1:59" ht="58" x14ac:dyDescent="0.35">
      <c r="A14" s="2" t="s">
        <v>59</v>
      </c>
      <c r="B14" s="2" t="s">
        <v>60</v>
      </c>
      <c r="C14" s="2" t="s">
        <v>201</v>
      </c>
      <c r="D14" s="2" t="s">
        <v>202</v>
      </c>
      <c r="E14" s="2" t="s">
        <v>203</v>
      </c>
      <c r="G14" s="3" t="s">
        <v>65</v>
      </c>
      <c r="I14" s="3" t="s">
        <v>65</v>
      </c>
      <c r="J14" s="3" t="s">
        <v>65</v>
      </c>
      <c r="K14" s="3" t="s">
        <v>66</v>
      </c>
      <c r="L14" s="2" t="s">
        <v>204</v>
      </c>
      <c r="M14" s="2" t="s">
        <v>205</v>
      </c>
      <c r="N14" s="3" t="s">
        <v>206</v>
      </c>
      <c r="O14" s="2" t="s">
        <v>207</v>
      </c>
      <c r="P14" s="3" t="s">
        <v>120</v>
      </c>
      <c r="R14" s="3" t="s">
        <v>73</v>
      </c>
      <c r="S14" s="4">
        <v>14</v>
      </c>
      <c r="T14" s="4">
        <v>14</v>
      </c>
      <c r="U14" s="5" t="s">
        <v>192</v>
      </c>
      <c r="V14" s="5" t="s">
        <v>192</v>
      </c>
      <c r="W14" s="5" t="s">
        <v>75</v>
      </c>
      <c r="X14" s="5" t="s">
        <v>75</v>
      </c>
      <c r="Y14" s="4">
        <v>905</v>
      </c>
      <c r="Z14" s="4">
        <v>43</v>
      </c>
      <c r="AA14" s="4">
        <v>43</v>
      </c>
      <c r="AB14" s="4">
        <v>2</v>
      </c>
      <c r="AC14" s="4">
        <v>2</v>
      </c>
      <c r="AD14" s="4">
        <v>120</v>
      </c>
      <c r="AE14" s="4">
        <v>120</v>
      </c>
      <c r="AF14" s="4">
        <v>0</v>
      </c>
      <c r="AG14" s="4">
        <v>0</v>
      </c>
      <c r="AH14" s="4">
        <v>100</v>
      </c>
      <c r="AI14" s="4">
        <v>100</v>
      </c>
      <c r="AJ14" s="4">
        <v>19</v>
      </c>
      <c r="AK14" s="4">
        <v>19</v>
      </c>
      <c r="AL14" s="4">
        <v>53</v>
      </c>
      <c r="AM14" s="4">
        <v>53</v>
      </c>
      <c r="AN14" s="4">
        <v>0</v>
      </c>
      <c r="AO14" s="4">
        <v>0</v>
      </c>
      <c r="AP14" s="4">
        <v>25</v>
      </c>
      <c r="AQ14" s="4">
        <v>25</v>
      </c>
      <c r="AR14" s="3" t="s">
        <v>65</v>
      </c>
      <c r="AS14" s="3" t="s">
        <v>65</v>
      </c>
      <c r="AT14" s="3" t="s">
        <v>76</v>
      </c>
      <c r="AU14" s="6" t="str">
        <f>HYPERLINK("http://catalog.hathitrust.org/Record/001182834","HathiTrust Record")</f>
        <v>HathiTrust Record</v>
      </c>
      <c r="AV14" s="6" t="str">
        <f>HYPERLINK("http://mcgill.on.worldcat.org/oclc/148303","Catalog Record")</f>
        <v>Catalog Record</v>
      </c>
      <c r="AW14" s="6" t="str">
        <f>HYPERLINK("http://www.worldcat.org/oclc/148303","WorldCat Record")</f>
        <v>WorldCat Record</v>
      </c>
      <c r="AX14" s="3" t="s">
        <v>208</v>
      </c>
      <c r="AY14" s="3" t="s">
        <v>209</v>
      </c>
      <c r="AZ14" s="3" t="s">
        <v>210</v>
      </c>
      <c r="BA14" s="3" t="s">
        <v>210</v>
      </c>
      <c r="BB14" s="3" t="s">
        <v>211</v>
      </c>
      <c r="BC14" s="3" t="s">
        <v>81</v>
      </c>
      <c r="BD14" s="3" t="s">
        <v>82</v>
      </c>
      <c r="BE14" s="3" t="s">
        <v>212</v>
      </c>
      <c r="BF14" s="3" t="s">
        <v>211</v>
      </c>
      <c r="BG14" s="3" t="s">
        <v>213</v>
      </c>
    </row>
    <row r="15" spans="1:59" ht="58" x14ac:dyDescent="0.35">
      <c r="A15" s="2" t="s">
        <v>59</v>
      </c>
      <c r="B15" s="2" t="s">
        <v>60</v>
      </c>
      <c r="C15" s="2" t="s">
        <v>214</v>
      </c>
      <c r="D15" s="2" t="s">
        <v>215</v>
      </c>
      <c r="E15" s="2" t="s">
        <v>216</v>
      </c>
      <c r="G15" s="3" t="s">
        <v>65</v>
      </c>
      <c r="I15" s="3" t="s">
        <v>65</v>
      </c>
      <c r="J15" s="3" t="s">
        <v>65</v>
      </c>
      <c r="K15" s="3" t="s">
        <v>66</v>
      </c>
      <c r="L15" s="2" t="s">
        <v>217</v>
      </c>
      <c r="M15" s="2" t="s">
        <v>218</v>
      </c>
      <c r="N15" s="3" t="s">
        <v>219</v>
      </c>
      <c r="P15" s="3" t="s">
        <v>120</v>
      </c>
      <c r="Q15" s="2" t="s">
        <v>220</v>
      </c>
      <c r="R15" s="3" t="s">
        <v>73</v>
      </c>
      <c r="S15" s="4">
        <v>5</v>
      </c>
      <c r="T15" s="4">
        <v>5</v>
      </c>
      <c r="U15" s="5" t="s">
        <v>221</v>
      </c>
      <c r="V15" s="5" t="s">
        <v>221</v>
      </c>
      <c r="W15" s="5" t="s">
        <v>75</v>
      </c>
      <c r="X15" s="5" t="s">
        <v>75</v>
      </c>
      <c r="Y15" s="4">
        <v>208</v>
      </c>
      <c r="Z15" s="4">
        <v>17</v>
      </c>
      <c r="AA15" s="4">
        <v>97</v>
      </c>
      <c r="AB15" s="4">
        <v>2</v>
      </c>
      <c r="AC15" s="4">
        <v>18</v>
      </c>
      <c r="AD15" s="4">
        <v>90</v>
      </c>
      <c r="AE15" s="4">
        <v>146</v>
      </c>
      <c r="AF15" s="4">
        <v>1</v>
      </c>
      <c r="AG15" s="4">
        <v>9</v>
      </c>
      <c r="AH15" s="4">
        <v>81</v>
      </c>
      <c r="AI15" s="4">
        <v>97</v>
      </c>
      <c r="AJ15" s="4">
        <v>12</v>
      </c>
      <c r="AK15" s="4">
        <v>26</v>
      </c>
      <c r="AL15" s="4">
        <v>51</v>
      </c>
      <c r="AM15" s="4">
        <v>55</v>
      </c>
      <c r="AN15" s="4">
        <v>0</v>
      </c>
      <c r="AO15" s="4">
        <v>0</v>
      </c>
      <c r="AP15" s="4">
        <v>13</v>
      </c>
      <c r="AQ15" s="4">
        <v>55</v>
      </c>
      <c r="AR15" s="3" t="s">
        <v>65</v>
      </c>
      <c r="AS15" s="3" t="s">
        <v>65</v>
      </c>
      <c r="AT15" s="3" t="s">
        <v>65</v>
      </c>
      <c r="AV15" s="6" t="str">
        <f>HYPERLINK("http://mcgill.on.worldcat.org/oclc/72148350","Catalog Record")</f>
        <v>Catalog Record</v>
      </c>
      <c r="AW15" s="6" t="str">
        <f>HYPERLINK("http://www.worldcat.org/oclc/72148350","WorldCat Record")</f>
        <v>WorldCat Record</v>
      </c>
      <c r="AX15" s="3" t="s">
        <v>222</v>
      </c>
      <c r="AY15" s="3" t="s">
        <v>223</v>
      </c>
      <c r="AZ15" s="3" t="s">
        <v>224</v>
      </c>
      <c r="BA15" s="3" t="s">
        <v>224</v>
      </c>
      <c r="BB15" s="3" t="s">
        <v>225</v>
      </c>
      <c r="BC15" s="3" t="s">
        <v>81</v>
      </c>
      <c r="BD15" s="3" t="s">
        <v>82</v>
      </c>
      <c r="BE15" s="3" t="s">
        <v>226</v>
      </c>
      <c r="BF15" s="3" t="s">
        <v>225</v>
      </c>
      <c r="BG15" s="3" t="s">
        <v>227</v>
      </c>
    </row>
    <row r="16" spans="1:59" ht="58" x14ac:dyDescent="0.35">
      <c r="A16" s="2" t="s">
        <v>59</v>
      </c>
      <c r="B16" s="2" t="s">
        <v>60</v>
      </c>
      <c r="C16" s="2" t="s">
        <v>228</v>
      </c>
      <c r="D16" s="2" t="s">
        <v>229</v>
      </c>
      <c r="E16" s="2" t="s">
        <v>230</v>
      </c>
      <c r="G16" s="3" t="s">
        <v>65</v>
      </c>
      <c r="I16" s="3" t="s">
        <v>65</v>
      </c>
      <c r="J16" s="3" t="s">
        <v>65</v>
      </c>
      <c r="K16" s="3" t="s">
        <v>66</v>
      </c>
      <c r="M16" s="2" t="s">
        <v>231</v>
      </c>
      <c r="N16" s="3" t="s">
        <v>232</v>
      </c>
      <c r="P16" s="3" t="s">
        <v>120</v>
      </c>
      <c r="Q16" s="2" t="s">
        <v>233</v>
      </c>
      <c r="R16" s="3" t="s">
        <v>73</v>
      </c>
      <c r="S16" s="4">
        <v>0</v>
      </c>
      <c r="T16" s="4">
        <v>0</v>
      </c>
      <c r="W16" s="5" t="s">
        <v>75</v>
      </c>
      <c r="X16" s="5" t="s">
        <v>75</v>
      </c>
      <c r="Y16" s="4">
        <v>88</v>
      </c>
      <c r="Z16" s="4">
        <v>6</v>
      </c>
      <c r="AA16" s="4">
        <v>6</v>
      </c>
      <c r="AB16" s="4">
        <v>1</v>
      </c>
      <c r="AC16" s="4">
        <v>1</v>
      </c>
      <c r="AD16" s="4">
        <v>52</v>
      </c>
      <c r="AE16" s="4">
        <v>52</v>
      </c>
      <c r="AF16" s="4">
        <v>0</v>
      </c>
      <c r="AG16" s="4">
        <v>0</v>
      </c>
      <c r="AH16" s="4">
        <v>51</v>
      </c>
      <c r="AI16" s="4">
        <v>51</v>
      </c>
      <c r="AJ16" s="4">
        <v>4</v>
      </c>
      <c r="AK16" s="4">
        <v>4</v>
      </c>
      <c r="AL16" s="4">
        <v>32</v>
      </c>
      <c r="AM16" s="4">
        <v>32</v>
      </c>
      <c r="AN16" s="4">
        <v>0</v>
      </c>
      <c r="AO16" s="4">
        <v>0</v>
      </c>
      <c r="AP16" s="4">
        <v>4</v>
      </c>
      <c r="AQ16" s="4">
        <v>4</v>
      </c>
      <c r="AR16" s="3" t="s">
        <v>65</v>
      </c>
      <c r="AS16" s="3" t="s">
        <v>65</v>
      </c>
      <c r="AT16" s="3" t="s">
        <v>65</v>
      </c>
      <c r="AV16" s="6" t="str">
        <f>HYPERLINK("http://mcgill.on.worldcat.org/oclc/822971461","Catalog Record")</f>
        <v>Catalog Record</v>
      </c>
      <c r="AW16" s="6" t="str">
        <f>HYPERLINK("http://www.worldcat.org/oclc/822971461","WorldCat Record")</f>
        <v>WorldCat Record</v>
      </c>
      <c r="AX16" s="3" t="s">
        <v>234</v>
      </c>
      <c r="AY16" s="3" t="s">
        <v>235</v>
      </c>
      <c r="AZ16" s="3" t="s">
        <v>236</v>
      </c>
      <c r="BA16" s="3" t="s">
        <v>236</v>
      </c>
      <c r="BB16" s="3" t="s">
        <v>237</v>
      </c>
      <c r="BC16" s="3" t="s">
        <v>81</v>
      </c>
      <c r="BD16" s="3" t="s">
        <v>82</v>
      </c>
      <c r="BE16" s="3" t="s">
        <v>238</v>
      </c>
      <c r="BF16" s="3" t="s">
        <v>237</v>
      </c>
      <c r="BG16" s="3" t="s">
        <v>239</v>
      </c>
    </row>
    <row r="17" spans="1:59" ht="58" x14ac:dyDescent="0.35">
      <c r="A17" s="2" t="s">
        <v>59</v>
      </c>
      <c r="B17" s="2" t="s">
        <v>60</v>
      </c>
      <c r="C17" s="2" t="s">
        <v>240</v>
      </c>
      <c r="D17" s="2" t="s">
        <v>241</v>
      </c>
      <c r="E17" s="2" t="s">
        <v>242</v>
      </c>
      <c r="G17" s="3" t="s">
        <v>65</v>
      </c>
      <c r="I17" s="3" t="s">
        <v>65</v>
      </c>
      <c r="J17" s="3" t="s">
        <v>65</v>
      </c>
      <c r="K17" s="3" t="s">
        <v>66</v>
      </c>
      <c r="L17" s="2" t="s">
        <v>243</v>
      </c>
      <c r="M17" s="2" t="s">
        <v>244</v>
      </c>
      <c r="N17" s="3" t="s">
        <v>245</v>
      </c>
      <c r="P17" s="3" t="s">
        <v>120</v>
      </c>
      <c r="R17" s="3" t="s">
        <v>73</v>
      </c>
      <c r="S17" s="4">
        <v>13</v>
      </c>
      <c r="T17" s="4">
        <v>13</v>
      </c>
      <c r="U17" s="5" t="s">
        <v>221</v>
      </c>
      <c r="V17" s="5" t="s">
        <v>221</v>
      </c>
      <c r="W17" s="5" t="s">
        <v>75</v>
      </c>
      <c r="X17" s="5" t="s">
        <v>75</v>
      </c>
      <c r="Y17" s="4">
        <v>387</v>
      </c>
      <c r="Z17" s="4">
        <v>22</v>
      </c>
      <c r="AA17" s="4">
        <v>99</v>
      </c>
      <c r="AB17" s="4">
        <v>1</v>
      </c>
      <c r="AC17" s="4">
        <v>17</v>
      </c>
      <c r="AD17" s="4">
        <v>104</v>
      </c>
      <c r="AE17" s="4">
        <v>143</v>
      </c>
      <c r="AF17" s="4">
        <v>0</v>
      </c>
      <c r="AG17" s="4">
        <v>8</v>
      </c>
      <c r="AH17" s="4">
        <v>94</v>
      </c>
      <c r="AI17" s="4">
        <v>105</v>
      </c>
      <c r="AJ17" s="4">
        <v>12</v>
      </c>
      <c r="AK17" s="4">
        <v>23</v>
      </c>
      <c r="AL17" s="4">
        <v>54</v>
      </c>
      <c r="AM17" s="4">
        <v>58</v>
      </c>
      <c r="AN17" s="4">
        <v>0</v>
      </c>
      <c r="AO17" s="4">
        <v>0</v>
      </c>
      <c r="AP17" s="4">
        <v>16</v>
      </c>
      <c r="AQ17" s="4">
        <v>44</v>
      </c>
      <c r="AR17" s="3" t="s">
        <v>65</v>
      </c>
      <c r="AS17" s="3" t="s">
        <v>65</v>
      </c>
      <c r="AT17" s="3" t="s">
        <v>65</v>
      </c>
      <c r="AV17" s="6" t="str">
        <f>HYPERLINK("http://mcgill.on.worldcat.org/oclc/37353895","Catalog Record")</f>
        <v>Catalog Record</v>
      </c>
      <c r="AW17" s="6" t="str">
        <f>HYPERLINK("http://www.worldcat.org/oclc/37353895","WorldCat Record")</f>
        <v>WorldCat Record</v>
      </c>
      <c r="AX17" s="3" t="s">
        <v>246</v>
      </c>
      <c r="AY17" s="3" t="s">
        <v>247</v>
      </c>
      <c r="AZ17" s="3" t="s">
        <v>248</v>
      </c>
      <c r="BA17" s="3" t="s">
        <v>248</v>
      </c>
      <c r="BB17" s="3" t="s">
        <v>249</v>
      </c>
      <c r="BC17" s="3" t="s">
        <v>81</v>
      </c>
      <c r="BD17" s="3" t="s">
        <v>82</v>
      </c>
      <c r="BE17" s="3" t="s">
        <v>250</v>
      </c>
      <c r="BF17" s="3" t="s">
        <v>249</v>
      </c>
      <c r="BG17" s="3" t="s">
        <v>251</v>
      </c>
    </row>
    <row r="18" spans="1:59" ht="58" x14ac:dyDescent="0.35">
      <c r="A18" s="2" t="s">
        <v>59</v>
      </c>
      <c r="B18" s="2" t="s">
        <v>60</v>
      </c>
      <c r="C18" s="2" t="s">
        <v>252</v>
      </c>
      <c r="D18" s="2" t="s">
        <v>253</v>
      </c>
      <c r="E18" s="2" t="s">
        <v>254</v>
      </c>
      <c r="G18" s="3" t="s">
        <v>65</v>
      </c>
      <c r="I18" s="3" t="s">
        <v>65</v>
      </c>
      <c r="J18" s="3" t="s">
        <v>65</v>
      </c>
      <c r="K18" s="3" t="s">
        <v>66</v>
      </c>
      <c r="L18" s="2" t="s">
        <v>255</v>
      </c>
      <c r="M18" s="2" t="s">
        <v>256</v>
      </c>
      <c r="N18" s="3" t="s">
        <v>232</v>
      </c>
      <c r="P18" s="3" t="s">
        <v>120</v>
      </c>
      <c r="Q18" s="2" t="s">
        <v>257</v>
      </c>
      <c r="R18" s="3" t="s">
        <v>73</v>
      </c>
      <c r="S18" s="4">
        <v>0</v>
      </c>
      <c r="T18" s="4">
        <v>0</v>
      </c>
      <c r="W18" s="5" t="s">
        <v>75</v>
      </c>
      <c r="X18" s="5" t="s">
        <v>75</v>
      </c>
      <c r="Y18" s="4">
        <v>51</v>
      </c>
      <c r="Z18" s="4">
        <v>7</v>
      </c>
      <c r="AA18" s="4">
        <v>54</v>
      </c>
      <c r="AB18" s="4">
        <v>1</v>
      </c>
      <c r="AC18" s="4">
        <v>9</v>
      </c>
      <c r="AD18" s="4">
        <v>31</v>
      </c>
      <c r="AE18" s="4">
        <v>103</v>
      </c>
      <c r="AF18" s="4">
        <v>0</v>
      </c>
      <c r="AG18" s="4">
        <v>3</v>
      </c>
      <c r="AH18" s="4">
        <v>30</v>
      </c>
      <c r="AI18" s="4">
        <v>78</v>
      </c>
      <c r="AJ18" s="4">
        <v>5</v>
      </c>
      <c r="AK18" s="4">
        <v>16</v>
      </c>
      <c r="AL18" s="4">
        <v>21</v>
      </c>
      <c r="AM18" s="4">
        <v>44</v>
      </c>
      <c r="AN18" s="4">
        <v>0</v>
      </c>
      <c r="AO18" s="4">
        <v>0</v>
      </c>
      <c r="AP18" s="4">
        <v>5</v>
      </c>
      <c r="AQ18" s="4">
        <v>31</v>
      </c>
      <c r="AR18" s="3" t="s">
        <v>65</v>
      </c>
      <c r="AS18" s="3" t="s">
        <v>65</v>
      </c>
      <c r="AT18" s="3" t="s">
        <v>76</v>
      </c>
      <c r="AU18" s="6" t="str">
        <f>HYPERLINK("http://catalog.hathitrust.org/Record/100853694","HathiTrust Record")</f>
        <v>HathiTrust Record</v>
      </c>
      <c r="AV18" s="6" t="str">
        <f>HYPERLINK("http://mcgill.on.worldcat.org/oclc/819379550","Catalog Record")</f>
        <v>Catalog Record</v>
      </c>
      <c r="AW18" s="6" t="str">
        <f>HYPERLINK("http://www.worldcat.org/oclc/819379550","WorldCat Record")</f>
        <v>WorldCat Record</v>
      </c>
      <c r="AX18" s="3" t="s">
        <v>258</v>
      </c>
      <c r="AY18" s="3" t="s">
        <v>259</v>
      </c>
      <c r="AZ18" s="3" t="s">
        <v>260</v>
      </c>
      <c r="BA18" s="3" t="s">
        <v>260</v>
      </c>
      <c r="BB18" s="3" t="s">
        <v>261</v>
      </c>
      <c r="BC18" s="3" t="s">
        <v>81</v>
      </c>
      <c r="BD18" s="3" t="s">
        <v>82</v>
      </c>
      <c r="BE18" s="3" t="s">
        <v>262</v>
      </c>
      <c r="BF18" s="3" t="s">
        <v>261</v>
      </c>
      <c r="BG18" s="3" t="s">
        <v>263</v>
      </c>
    </row>
    <row r="19" spans="1:59" ht="58" x14ac:dyDescent="0.35">
      <c r="A19" s="2" t="s">
        <v>59</v>
      </c>
      <c r="B19" s="2" t="s">
        <v>60</v>
      </c>
      <c r="C19" s="2" t="s">
        <v>264</v>
      </c>
      <c r="D19" s="2" t="s">
        <v>265</v>
      </c>
      <c r="E19" s="2" t="s">
        <v>266</v>
      </c>
      <c r="G19" s="3" t="s">
        <v>76</v>
      </c>
      <c r="I19" s="3" t="s">
        <v>65</v>
      </c>
      <c r="J19" s="3" t="s">
        <v>65</v>
      </c>
      <c r="K19" s="3" t="s">
        <v>66</v>
      </c>
      <c r="L19" s="2" t="s">
        <v>267</v>
      </c>
      <c r="M19" s="2" t="s">
        <v>268</v>
      </c>
      <c r="N19" s="3" t="s">
        <v>269</v>
      </c>
      <c r="P19" s="3" t="s">
        <v>71</v>
      </c>
      <c r="Q19" s="2" t="s">
        <v>270</v>
      </c>
      <c r="R19" s="3" t="s">
        <v>73</v>
      </c>
      <c r="S19" s="4">
        <v>2</v>
      </c>
      <c r="T19" s="4">
        <v>2</v>
      </c>
      <c r="U19" s="5" t="s">
        <v>271</v>
      </c>
      <c r="V19" s="5" t="s">
        <v>271</v>
      </c>
      <c r="W19" s="5" t="s">
        <v>75</v>
      </c>
      <c r="X19" s="5" t="s">
        <v>75</v>
      </c>
      <c r="Y19" s="4">
        <v>5</v>
      </c>
      <c r="Z19" s="4">
        <v>1</v>
      </c>
      <c r="AA19" s="4">
        <v>25</v>
      </c>
      <c r="AB19" s="4">
        <v>1</v>
      </c>
      <c r="AC19" s="4">
        <v>4</v>
      </c>
      <c r="AD19" s="4">
        <v>2</v>
      </c>
      <c r="AE19" s="4">
        <v>87</v>
      </c>
      <c r="AF19" s="4">
        <v>0</v>
      </c>
      <c r="AG19" s="4">
        <v>2</v>
      </c>
      <c r="AH19" s="4">
        <v>1</v>
      </c>
      <c r="AI19" s="4">
        <v>78</v>
      </c>
      <c r="AJ19" s="4">
        <v>0</v>
      </c>
      <c r="AK19" s="4">
        <v>17</v>
      </c>
      <c r="AL19" s="4">
        <v>1</v>
      </c>
      <c r="AM19" s="4">
        <v>44</v>
      </c>
      <c r="AN19" s="4">
        <v>0</v>
      </c>
      <c r="AO19" s="4">
        <v>0</v>
      </c>
      <c r="AP19" s="4">
        <v>0</v>
      </c>
      <c r="AQ19" s="4">
        <v>17</v>
      </c>
      <c r="AR19" s="3" t="s">
        <v>65</v>
      </c>
      <c r="AS19" s="3" t="s">
        <v>65</v>
      </c>
      <c r="AT19" s="3" t="s">
        <v>65</v>
      </c>
      <c r="AV19" s="6" t="str">
        <f>HYPERLINK("http://mcgill.on.worldcat.org/oclc/225606715","Catalog Record")</f>
        <v>Catalog Record</v>
      </c>
      <c r="AW19" s="6" t="str">
        <f>HYPERLINK("http://www.worldcat.org/oclc/225606715","WorldCat Record")</f>
        <v>WorldCat Record</v>
      </c>
      <c r="AX19" s="3" t="s">
        <v>272</v>
      </c>
      <c r="AY19" s="3" t="s">
        <v>273</v>
      </c>
      <c r="AZ19" s="3" t="s">
        <v>274</v>
      </c>
      <c r="BA19" s="3" t="s">
        <v>274</v>
      </c>
      <c r="BB19" s="3" t="s">
        <v>275</v>
      </c>
      <c r="BC19" s="3" t="s">
        <v>81</v>
      </c>
      <c r="BD19" s="3" t="s">
        <v>82</v>
      </c>
      <c r="BF19" s="3" t="s">
        <v>275</v>
      </c>
      <c r="BG19" s="3" t="s">
        <v>276</v>
      </c>
    </row>
    <row r="20" spans="1:59" ht="58" x14ac:dyDescent="0.35">
      <c r="A20" s="2" t="s">
        <v>59</v>
      </c>
      <c r="B20" s="2" t="s">
        <v>60</v>
      </c>
      <c r="C20" s="2" t="s">
        <v>277</v>
      </c>
      <c r="D20" s="2" t="s">
        <v>278</v>
      </c>
      <c r="E20" s="2" t="s">
        <v>279</v>
      </c>
      <c r="F20" s="3" t="s">
        <v>141</v>
      </c>
      <c r="G20" s="3" t="s">
        <v>76</v>
      </c>
      <c r="I20" s="3" t="s">
        <v>65</v>
      </c>
      <c r="J20" s="3" t="s">
        <v>65</v>
      </c>
      <c r="K20" s="3" t="s">
        <v>66</v>
      </c>
      <c r="M20" s="2" t="s">
        <v>280</v>
      </c>
      <c r="N20" s="3" t="s">
        <v>281</v>
      </c>
      <c r="P20" s="3" t="s">
        <v>71</v>
      </c>
      <c r="R20" s="3" t="s">
        <v>73</v>
      </c>
      <c r="S20" s="4">
        <v>0</v>
      </c>
      <c r="T20" s="4">
        <v>1</v>
      </c>
      <c r="V20" s="5" t="s">
        <v>282</v>
      </c>
      <c r="W20" s="5" t="s">
        <v>75</v>
      </c>
      <c r="X20" s="5" t="s">
        <v>75</v>
      </c>
      <c r="Y20" s="4">
        <v>8</v>
      </c>
      <c r="Z20" s="4">
        <v>2</v>
      </c>
      <c r="AA20" s="4">
        <v>2</v>
      </c>
      <c r="AB20" s="4">
        <v>1</v>
      </c>
      <c r="AC20" s="4">
        <v>1</v>
      </c>
      <c r="AD20" s="4">
        <v>4</v>
      </c>
      <c r="AE20" s="4">
        <v>4</v>
      </c>
      <c r="AF20" s="4">
        <v>0</v>
      </c>
      <c r="AG20" s="4">
        <v>0</v>
      </c>
      <c r="AH20" s="4">
        <v>4</v>
      </c>
      <c r="AI20" s="4">
        <v>4</v>
      </c>
      <c r="AJ20" s="4">
        <v>1</v>
      </c>
      <c r="AK20" s="4">
        <v>1</v>
      </c>
      <c r="AL20" s="4">
        <v>1</v>
      </c>
      <c r="AM20" s="4">
        <v>1</v>
      </c>
      <c r="AN20" s="4">
        <v>0</v>
      </c>
      <c r="AO20" s="4">
        <v>0</v>
      </c>
      <c r="AP20" s="4">
        <v>1</v>
      </c>
      <c r="AQ20" s="4">
        <v>1</v>
      </c>
      <c r="AR20" s="3" t="s">
        <v>65</v>
      </c>
      <c r="AS20" s="3" t="s">
        <v>65</v>
      </c>
      <c r="AT20" s="3" t="s">
        <v>65</v>
      </c>
      <c r="AU20" s="6" t="str">
        <f>HYPERLINK("http://catalog.hathitrust.org/Record/001189596","HathiTrust Record")</f>
        <v>HathiTrust Record</v>
      </c>
      <c r="AV20" s="6" t="str">
        <f>HYPERLINK("http://mcgill.on.worldcat.org/oclc/317315022","Catalog Record")</f>
        <v>Catalog Record</v>
      </c>
      <c r="AW20" s="6" t="str">
        <f>HYPERLINK("http://www.worldcat.org/oclc/317315022","WorldCat Record")</f>
        <v>WorldCat Record</v>
      </c>
      <c r="AX20" s="3" t="s">
        <v>283</v>
      </c>
      <c r="AY20" s="3" t="s">
        <v>284</v>
      </c>
      <c r="AZ20" s="3" t="s">
        <v>285</v>
      </c>
      <c r="BA20" s="3" t="s">
        <v>285</v>
      </c>
      <c r="BB20" s="3" t="s">
        <v>286</v>
      </c>
      <c r="BC20" s="3" t="s">
        <v>81</v>
      </c>
      <c r="BD20" s="3" t="s">
        <v>82</v>
      </c>
      <c r="BF20" s="3" t="s">
        <v>286</v>
      </c>
      <c r="BG20" s="3" t="s">
        <v>287</v>
      </c>
    </row>
    <row r="21" spans="1:59" ht="58" x14ac:dyDescent="0.35">
      <c r="A21" s="2" t="s">
        <v>59</v>
      </c>
      <c r="B21" s="2" t="s">
        <v>60</v>
      </c>
      <c r="C21" s="2" t="s">
        <v>277</v>
      </c>
      <c r="D21" s="2" t="s">
        <v>278</v>
      </c>
      <c r="E21" s="2" t="s">
        <v>279</v>
      </c>
      <c r="F21" s="3" t="s">
        <v>130</v>
      </c>
      <c r="G21" s="3" t="s">
        <v>76</v>
      </c>
      <c r="I21" s="3" t="s">
        <v>65</v>
      </c>
      <c r="J21" s="3" t="s">
        <v>65</v>
      </c>
      <c r="K21" s="3" t="s">
        <v>66</v>
      </c>
      <c r="M21" s="2" t="s">
        <v>280</v>
      </c>
      <c r="N21" s="3" t="s">
        <v>281</v>
      </c>
      <c r="P21" s="3" t="s">
        <v>71</v>
      </c>
      <c r="R21" s="3" t="s">
        <v>73</v>
      </c>
      <c r="S21" s="4">
        <v>1</v>
      </c>
      <c r="T21" s="4">
        <v>1</v>
      </c>
      <c r="U21" s="5" t="s">
        <v>282</v>
      </c>
      <c r="V21" s="5" t="s">
        <v>282</v>
      </c>
      <c r="W21" s="5" t="s">
        <v>75</v>
      </c>
      <c r="X21" s="5" t="s">
        <v>75</v>
      </c>
      <c r="Y21" s="4">
        <v>8</v>
      </c>
      <c r="Z21" s="4">
        <v>2</v>
      </c>
      <c r="AA21" s="4">
        <v>2</v>
      </c>
      <c r="AB21" s="4">
        <v>1</v>
      </c>
      <c r="AC21" s="4">
        <v>1</v>
      </c>
      <c r="AD21" s="4">
        <v>4</v>
      </c>
      <c r="AE21" s="4">
        <v>4</v>
      </c>
      <c r="AF21" s="4">
        <v>0</v>
      </c>
      <c r="AG21" s="4">
        <v>0</v>
      </c>
      <c r="AH21" s="4">
        <v>4</v>
      </c>
      <c r="AI21" s="4">
        <v>4</v>
      </c>
      <c r="AJ21" s="4">
        <v>1</v>
      </c>
      <c r="AK21" s="4">
        <v>1</v>
      </c>
      <c r="AL21" s="4">
        <v>1</v>
      </c>
      <c r="AM21" s="4">
        <v>1</v>
      </c>
      <c r="AN21" s="4">
        <v>0</v>
      </c>
      <c r="AO21" s="4">
        <v>0</v>
      </c>
      <c r="AP21" s="4">
        <v>1</v>
      </c>
      <c r="AQ21" s="4">
        <v>1</v>
      </c>
      <c r="AR21" s="3" t="s">
        <v>65</v>
      </c>
      <c r="AS21" s="3" t="s">
        <v>65</v>
      </c>
      <c r="AT21" s="3" t="s">
        <v>65</v>
      </c>
      <c r="AU21" s="6" t="str">
        <f>HYPERLINK("http://catalog.hathitrust.org/Record/001189596","HathiTrust Record")</f>
        <v>HathiTrust Record</v>
      </c>
      <c r="AV21" s="6" t="str">
        <f>HYPERLINK("http://mcgill.on.worldcat.org/oclc/317315022","Catalog Record")</f>
        <v>Catalog Record</v>
      </c>
      <c r="AW21" s="6" t="str">
        <f>HYPERLINK("http://www.worldcat.org/oclc/317315022","WorldCat Record")</f>
        <v>WorldCat Record</v>
      </c>
      <c r="AX21" s="3" t="s">
        <v>283</v>
      </c>
      <c r="AY21" s="3" t="s">
        <v>284</v>
      </c>
      <c r="AZ21" s="3" t="s">
        <v>285</v>
      </c>
      <c r="BA21" s="3" t="s">
        <v>285</v>
      </c>
      <c r="BB21" s="3" t="s">
        <v>288</v>
      </c>
      <c r="BC21" s="3" t="s">
        <v>81</v>
      </c>
      <c r="BD21" s="3" t="s">
        <v>82</v>
      </c>
      <c r="BF21" s="3" t="s">
        <v>288</v>
      </c>
      <c r="BG21" s="3" t="s">
        <v>289</v>
      </c>
    </row>
    <row r="22" spans="1:59" ht="58" x14ac:dyDescent="0.35">
      <c r="A22" s="2" t="s">
        <v>59</v>
      </c>
      <c r="B22" s="2" t="s">
        <v>60</v>
      </c>
      <c r="C22" s="2" t="s">
        <v>290</v>
      </c>
      <c r="D22" s="2" t="s">
        <v>291</v>
      </c>
      <c r="E22" s="2" t="s">
        <v>292</v>
      </c>
      <c r="G22" s="3" t="s">
        <v>65</v>
      </c>
      <c r="I22" s="3" t="s">
        <v>65</v>
      </c>
      <c r="J22" s="3" t="s">
        <v>65</v>
      </c>
      <c r="K22" s="3" t="s">
        <v>66</v>
      </c>
      <c r="L22" s="2" t="s">
        <v>293</v>
      </c>
      <c r="M22" s="2" t="s">
        <v>294</v>
      </c>
      <c r="N22" s="3" t="s">
        <v>106</v>
      </c>
      <c r="P22" s="3" t="s">
        <v>120</v>
      </c>
      <c r="Q22" s="2" t="s">
        <v>295</v>
      </c>
      <c r="R22" s="3" t="s">
        <v>73</v>
      </c>
      <c r="S22" s="4">
        <v>0</v>
      </c>
      <c r="T22" s="4">
        <v>0</v>
      </c>
      <c r="W22" s="5" t="s">
        <v>75</v>
      </c>
      <c r="X22" s="5" t="s">
        <v>75</v>
      </c>
      <c r="Y22" s="4">
        <v>121</v>
      </c>
      <c r="Z22" s="4">
        <v>8</v>
      </c>
      <c r="AA22" s="4">
        <v>98</v>
      </c>
      <c r="AB22" s="4">
        <v>1</v>
      </c>
      <c r="AC22" s="4">
        <v>14</v>
      </c>
      <c r="AD22" s="4">
        <v>60</v>
      </c>
      <c r="AE22" s="4">
        <v>123</v>
      </c>
      <c r="AF22" s="4">
        <v>0</v>
      </c>
      <c r="AG22" s="4">
        <v>8</v>
      </c>
      <c r="AH22" s="4">
        <v>57</v>
      </c>
      <c r="AI22" s="4">
        <v>88</v>
      </c>
      <c r="AJ22" s="4">
        <v>7</v>
      </c>
      <c r="AK22" s="4">
        <v>22</v>
      </c>
      <c r="AL22" s="4">
        <v>34</v>
      </c>
      <c r="AM22" s="4">
        <v>47</v>
      </c>
      <c r="AN22" s="4">
        <v>0</v>
      </c>
      <c r="AO22" s="4">
        <v>0</v>
      </c>
      <c r="AP22" s="4">
        <v>7</v>
      </c>
      <c r="AQ22" s="4">
        <v>43</v>
      </c>
      <c r="AR22" s="3" t="s">
        <v>65</v>
      </c>
      <c r="AS22" s="3" t="s">
        <v>65</v>
      </c>
      <c r="AT22" s="3" t="s">
        <v>65</v>
      </c>
      <c r="AV22" s="6" t="str">
        <f>HYPERLINK("http://mcgill.on.worldcat.org/oclc/799252854","Catalog Record")</f>
        <v>Catalog Record</v>
      </c>
      <c r="AW22" s="6" t="str">
        <f>HYPERLINK("http://www.worldcat.org/oclc/799252854","WorldCat Record")</f>
        <v>WorldCat Record</v>
      </c>
      <c r="AX22" s="3" t="s">
        <v>296</v>
      </c>
      <c r="AY22" s="3" t="s">
        <v>297</v>
      </c>
      <c r="AZ22" s="3" t="s">
        <v>298</v>
      </c>
      <c r="BA22" s="3" t="s">
        <v>298</v>
      </c>
      <c r="BB22" s="3" t="s">
        <v>299</v>
      </c>
      <c r="BC22" s="3" t="s">
        <v>81</v>
      </c>
      <c r="BD22" s="3" t="s">
        <v>82</v>
      </c>
      <c r="BE22" s="3" t="s">
        <v>300</v>
      </c>
      <c r="BF22" s="3" t="s">
        <v>299</v>
      </c>
      <c r="BG22" s="3" t="s">
        <v>301</v>
      </c>
    </row>
    <row r="23" spans="1:59" ht="58" x14ac:dyDescent="0.35">
      <c r="A23" s="2" t="s">
        <v>59</v>
      </c>
      <c r="B23" s="2" t="s">
        <v>60</v>
      </c>
      <c r="C23" s="2" t="s">
        <v>302</v>
      </c>
      <c r="D23" s="2" t="s">
        <v>303</v>
      </c>
      <c r="E23" s="2" t="s">
        <v>304</v>
      </c>
      <c r="G23" s="3" t="s">
        <v>65</v>
      </c>
      <c r="I23" s="3" t="s">
        <v>65</v>
      </c>
      <c r="J23" s="3" t="s">
        <v>65</v>
      </c>
      <c r="K23" s="3" t="s">
        <v>66</v>
      </c>
      <c r="L23" s="2" t="s">
        <v>305</v>
      </c>
      <c r="M23" s="2" t="s">
        <v>306</v>
      </c>
      <c r="N23" s="3" t="s">
        <v>307</v>
      </c>
      <c r="P23" s="3" t="s">
        <v>120</v>
      </c>
      <c r="Q23" s="2" t="s">
        <v>308</v>
      </c>
      <c r="R23" s="3" t="s">
        <v>73</v>
      </c>
      <c r="S23" s="4">
        <v>0</v>
      </c>
      <c r="T23" s="4">
        <v>0</v>
      </c>
      <c r="W23" s="5" t="s">
        <v>75</v>
      </c>
      <c r="X23" s="5" t="s">
        <v>75</v>
      </c>
      <c r="Y23" s="4">
        <v>38</v>
      </c>
      <c r="Z23" s="4">
        <v>2</v>
      </c>
      <c r="AA23" s="4">
        <v>20</v>
      </c>
      <c r="AB23" s="4">
        <v>1</v>
      </c>
      <c r="AC23" s="4">
        <v>2</v>
      </c>
      <c r="AD23" s="4">
        <v>23</v>
      </c>
      <c r="AE23" s="4">
        <v>58</v>
      </c>
      <c r="AF23" s="4">
        <v>0</v>
      </c>
      <c r="AG23" s="4">
        <v>0</v>
      </c>
      <c r="AH23" s="4">
        <v>22</v>
      </c>
      <c r="AI23" s="4">
        <v>47</v>
      </c>
      <c r="AJ23" s="4">
        <v>1</v>
      </c>
      <c r="AK23" s="4">
        <v>8</v>
      </c>
      <c r="AL23" s="4">
        <v>19</v>
      </c>
      <c r="AM23" s="4">
        <v>29</v>
      </c>
      <c r="AN23" s="4">
        <v>0</v>
      </c>
      <c r="AO23" s="4">
        <v>0</v>
      </c>
      <c r="AP23" s="4">
        <v>1</v>
      </c>
      <c r="AQ23" s="4">
        <v>14</v>
      </c>
      <c r="AR23" s="3" t="s">
        <v>65</v>
      </c>
      <c r="AS23" s="3" t="s">
        <v>65</v>
      </c>
      <c r="AT23" s="3" t="s">
        <v>65</v>
      </c>
      <c r="AV23" s="6" t="str">
        <f>HYPERLINK("http://mcgill.on.worldcat.org/oclc/1031003850","Catalog Record")</f>
        <v>Catalog Record</v>
      </c>
      <c r="AW23" s="6" t="str">
        <f>HYPERLINK("http://www.worldcat.org/oclc/1031003850","WorldCat Record")</f>
        <v>WorldCat Record</v>
      </c>
      <c r="AX23" s="3" t="s">
        <v>309</v>
      </c>
      <c r="AY23" s="3" t="s">
        <v>310</v>
      </c>
      <c r="AZ23" s="3" t="s">
        <v>311</v>
      </c>
      <c r="BA23" s="3" t="s">
        <v>311</v>
      </c>
      <c r="BB23" s="3" t="s">
        <v>312</v>
      </c>
      <c r="BC23" s="3" t="s">
        <v>81</v>
      </c>
      <c r="BD23" s="3" t="s">
        <v>82</v>
      </c>
      <c r="BE23" s="3" t="s">
        <v>313</v>
      </c>
      <c r="BF23" s="3" t="s">
        <v>312</v>
      </c>
      <c r="BG23" s="3" t="s">
        <v>314</v>
      </c>
    </row>
    <row r="24" spans="1:59" ht="58" x14ac:dyDescent="0.35">
      <c r="A24" s="2" t="s">
        <v>59</v>
      </c>
      <c r="B24" s="2" t="s">
        <v>60</v>
      </c>
      <c r="C24" s="2" t="s">
        <v>315</v>
      </c>
      <c r="D24" s="2" t="s">
        <v>316</v>
      </c>
      <c r="E24" s="2" t="s">
        <v>317</v>
      </c>
      <c r="G24" s="3" t="s">
        <v>65</v>
      </c>
      <c r="I24" s="3" t="s">
        <v>65</v>
      </c>
      <c r="J24" s="3" t="s">
        <v>76</v>
      </c>
      <c r="K24" s="3" t="s">
        <v>66</v>
      </c>
      <c r="L24" s="2" t="s">
        <v>318</v>
      </c>
      <c r="M24" s="2" t="s">
        <v>319</v>
      </c>
      <c r="N24" s="3" t="s">
        <v>320</v>
      </c>
      <c r="O24" s="2" t="s">
        <v>321</v>
      </c>
      <c r="P24" s="3" t="s">
        <v>71</v>
      </c>
      <c r="Q24" s="2" t="s">
        <v>322</v>
      </c>
      <c r="R24" s="3" t="s">
        <v>73</v>
      </c>
      <c r="S24" s="4">
        <v>2</v>
      </c>
      <c r="T24" s="4">
        <v>2</v>
      </c>
      <c r="U24" s="5" t="s">
        <v>323</v>
      </c>
      <c r="V24" s="5" t="s">
        <v>323</v>
      </c>
      <c r="W24" s="5" t="s">
        <v>75</v>
      </c>
      <c r="X24" s="5" t="s">
        <v>75</v>
      </c>
      <c r="Y24" s="4">
        <v>162</v>
      </c>
      <c r="Z24" s="4">
        <v>11</v>
      </c>
      <c r="AA24" s="4">
        <v>28</v>
      </c>
      <c r="AB24" s="4">
        <v>1</v>
      </c>
      <c r="AC24" s="4">
        <v>4</v>
      </c>
      <c r="AD24" s="4">
        <v>57</v>
      </c>
      <c r="AE24" s="4">
        <v>110</v>
      </c>
      <c r="AF24" s="4">
        <v>0</v>
      </c>
      <c r="AG24" s="4">
        <v>3</v>
      </c>
      <c r="AH24" s="4">
        <v>50</v>
      </c>
      <c r="AI24" s="4">
        <v>96</v>
      </c>
      <c r="AJ24" s="4">
        <v>6</v>
      </c>
      <c r="AK24" s="4">
        <v>20</v>
      </c>
      <c r="AL24" s="4">
        <v>38</v>
      </c>
      <c r="AM24" s="4">
        <v>55</v>
      </c>
      <c r="AN24" s="4">
        <v>0</v>
      </c>
      <c r="AO24" s="4">
        <v>0</v>
      </c>
      <c r="AP24" s="4">
        <v>8</v>
      </c>
      <c r="AQ24" s="4">
        <v>22</v>
      </c>
      <c r="AR24" s="3" t="s">
        <v>65</v>
      </c>
      <c r="AS24" s="3" t="s">
        <v>65</v>
      </c>
      <c r="AT24" s="3" t="s">
        <v>65</v>
      </c>
      <c r="AV24" s="6" t="str">
        <f>HYPERLINK("http://mcgill.on.worldcat.org/oclc/299770","Catalog Record")</f>
        <v>Catalog Record</v>
      </c>
      <c r="AW24" s="6" t="str">
        <f>HYPERLINK("http://www.worldcat.org/oclc/299770","WorldCat Record")</f>
        <v>WorldCat Record</v>
      </c>
      <c r="AX24" s="3" t="s">
        <v>324</v>
      </c>
      <c r="AY24" s="3" t="s">
        <v>325</v>
      </c>
      <c r="AZ24" s="3" t="s">
        <v>326</v>
      </c>
      <c r="BA24" s="3" t="s">
        <v>326</v>
      </c>
      <c r="BB24" s="3" t="s">
        <v>327</v>
      </c>
      <c r="BC24" s="3" t="s">
        <v>81</v>
      </c>
      <c r="BD24" s="3" t="s">
        <v>82</v>
      </c>
      <c r="BE24" s="3" t="s">
        <v>328</v>
      </c>
      <c r="BF24" s="3" t="s">
        <v>327</v>
      </c>
      <c r="BG24" s="3" t="s">
        <v>329</v>
      </c>
    </row>
    <row r="25" spans="1:59" ht="58" x14ac:dyDescent="0.35">
      <c r="A25" s="2" t="s">
        <v>59</v>
      </c>
      <c r="B25" s="2" t="s">
        <v>60</v>
      </c>
      <c r="C25" s="2" t="s">
        <v>330</v>
      </c>
      <c r="D25" s="2" t="s">
        <v>331</v>
      </c>
      <c r="E25" s="2" t="s">
        <v>332</v>
      </c>
      <c r="G25" s="3" t="s">
        <v>65</v>
      </c>
      <c r="I25" s="3" t="s">
        <v>65</v>
      </c>
      <c r="J25" s="3" t="s">
        <v>65</v>
      </c>
      <c r="K25" s="3" t="s">
        <v>66</v>
      </c>
      <c r="L25" s="2" t="s">
        <v>333</v>
      </c>
      <c r="M25" s="2" t="s">
        <v>334</v>
      </c>
      <c r="N25" s="3" t="s">
        <v>335</v>
      </c>
      <c r="P25" s="3" t="s">
        <v>120</v>
      </c>
      <c r="Q25" s="2" t="s">
        <v>336</v>
      </c>
      <c r="R25" s="3" t="s">
        <v>73</v>
      </c>
      <c r="S25" s="4">
        <v>0</v>
      </c>
      <c r="T25" s="4">
        <v>0</v>
      </c>
      <c r="W25" s="5" t="s">
        <v>75</v>
      </c>
      <c r="X25" s="5" t="s">
        <v>75</v>
      </c>
      <c r="Y25" s="4">
        <v>37</v>
      </c>
      <c r="Z25" s="4">
        <v>3</v>
      </c>
      <c r="AA25" s="4">
        <v>73</v>
      </c>
      <c r="AB25" s="4">
        <v>1</v>
      </c>
      <c r="AC25" s="4">
        <v>14</v>
      </c>
      <c r="AD25" s="4">
        <v>22</v>
      </c>
      <c r="AE25" s="4">
        <v>103</v>
      </c>
      <c r="AF25" s="4">
        <v>0</v>
      </c>
      <c r="AG25" s="4">
        <v>8</v>
      </c>
      <c r="AH25" s="4">
        <v>21</v>
      </c>
      <c r="AI25" s="4">
        <v>72</v>
      </c>
      <c r="AJ25" s="4">
        <v>2</v>
      </c>
      <c r="AK25" s="4">
        <v>19</v>
      </c>
      <c r="AL25" s="4">
        <v>16</v>
      </c>
      <c r="AM25" s="4">
        <v>38</v>
      </c>
      <c r="AN25" s="4">
        <v>0</v>
      </c>
      <c r="AO25" s="4">
        <v>0</v>
      </c>
      <c r="AP25" s="4">
        <v>2</v>
      </c>
      <c r="AQ25" s="4">
        <v>37</v>
      </c>
      <c r="AR25" s="3" t="s">
        <v>65</v>
      </c>
      <c r="AS25" s="3" t="s">
        <v>65</v>
      </c>
      <c r="AT25" s="3" t="s">
        <v>65</v>
      </c>
      <c r="AV25" s="6" t="str">
        <f>HYPERLINK("http://mcgill.on.worldcat.org/oclc/958782101","Catalog Record")</f>
        <v>Catalog Record</v>
      </c>
      <c r="AW25" s="6" t="str">
        <f>HYPERLINK("http://www.worldcat.org/oclc/958782101","WorldCat Record")</f>
        <v>WorldCat Record</v>
      </c>
      <c r="AX25" s="3" t="s">
        <v>337</v>
      </c>
      <c r="AY25" s="3" t="s">
        <v>338</v>
      </c>
      <c r="AZ25" s="3" t="s">
        <v>339</v>
      </c>
      <c r="BA25" s="3" t="s">
        <v>339</v>
      </c>
      <c r="BB25" s="3" t="s">
        <v>340</v>
      </c>
      <c r="BC25" s="3" t="s">
        <v>81</v>
      </c>
      <c r="BD25" s="3" t="s">
        <v>82</v>
      </c>
      <c r="BE25" s="3" t="s">
        <v>341</v>
      </c>
      <c r="BF25" s="3" t="s">
        <v>340</v>
      </c>
      <c r="BG25" s="3" t="s">
        <v>342</v>
      </c>
    </row>
    <row r="26" spans="1:59" ht="58" x14ac:dyDescent="0.35">
      <c r="A26" s="2" t="s">
        <v>59</v>
      </c>
      <c r="B26" s="2" t="s">
        <v>60</v>
      </c>
      <c r="C26" s="2" t="s">
        <v>343</v>
      </c>
      <c r="D26" s="2" t="s">
        <v>344</v>
      </c>
      <c r="E26" s="2" t="s">
        <v>345</v>
      </c>
      <c r="G26" s="3" t="s">
        <v>65</v>
      </c>
      <c r="I26" s="3" t="s">
        <v>65</v>
      </c>
      <c r="J26" s="3" t="s">
        <v>65</v>
      </c>
      <c r="K26" s="3" t="s">
        <v>66</v>
      </c>
      <c r="L26" s="2" t="s">
        <v>346</v>
      </c>
      <c r="M26" s="2" t="s">
        <v>347</v>
      </c>
      <c r="N26" s="3" t="s">
        <v>232</v>
      </c>
      <c r="P26" s="3" t="s">
        <v>120</v>
      </c>
      <c r="R26" s="3" t="s">
        <v>73</v>
      </c>
      <c r="S26" s="4">
        <v>1</v>
      </c>
      <c r="T26" s="4">
        <v>1</v>
      </c>
      <c r="U26" s="5" t="s">
        <v>348</v>
      </c>
      <c r="V26" s="5" t="s">
        <v>348</v>
      </c>
      <c r="W26" s="5" t="s">
        <v>75</v>
      </c>
      <c r="X26" s="5" t="s">
        <v>75</v>
      </c>
      <c r="Y26" s="4">
        <v>186</v>
      </c>
      <c r="Z26" s="4">
        <v>15</v>
      </c>
      <c r="AA26" s="4">
        <v>15</v>
      </c>
      <c r="AB26" s="4">
        <v>1</v>
      </c>
      <c r="AC26" s="4">
        <v>1</v>
      </c>
      <c r="AD26" s="4">
        <v>68</v>
      </c>
      <c r="AE26" s="4">
        <v>68</v>
      </c>
      <c r="AF26" s="4">
        <v>0</v>
      </c>
      <c r="AG26" s="4">
        <v>0</v>
      </c>
      <c r="AH26" s="4">
        <v>63</v>
      </c>
      <c r="AI26" s="4">
        <v>63</v>
      </c>
      <c r="AJ26" s="4">
        <v>9</v>
      </c>
      <c r="AK26" s="4">
        <v>9</v>
      </c>
      <c r="AL26" s="4">
        <v>37</v>
      </c>
      <c r="AM26" s="4">
        <v>37</v>
      </c>
      <c r="AN26" s="4">
        <v>0</v>
      </c>
      <c r="AO26" s="4">
        <v>0</v>
      </c>
      <c r="AP26" s="4">
        <v>11</v>
      </c>
      <c r="AQ26" s="4">
        <v>11</v>
      </c>
      <c r="AR26" s="3" t="s">
        <v>65</v>
      </c>
      <c r="AS26" s="3" t="s">
        <v>65</v>
      </c>
      <c r="AT26" s="3" t="s">
        <v>65</v>
      </c>
      <c r="AV26" s="6" t="str">
        <f>HYPERLINK("http://mcgill.on.worldcat.org/oclc/780479202","Catalog Record")</f>
        <v>Catalog Record</v>
      </c>
      <c r="AW26" s="6" t="str">
        <f>HYPERLINK("http://www.worldcat.org/oclc/780479202","WorldCat Record")</f>
        <v>WorldCat Record</v>
      </c>
      <c r="AX26" s="3" t="s">
        <v>349</v>
      </c>
      <c r="AY26" s="3" t="s">
        <v>350</v>
      </c>
      <c r="AZ26" s="3" t="s">
        <v>351</v>
      </c>
      <c r="BA26" s="3" t="s">
        <v>351</v>
      </c>
      <c r="BB26" s="3" t="s">
        <v>352</v>
      </c>
      <c r="BC26" s="3" t="s">
        <v>81</v>
      </c>
      <c r="BD26" s="3" t="s">
        <v>82</v>
      </c>
      <c r="BE26" s="3" t="s">
        <v>353</v>
      </c>
      <c r="BF26" s="3" t="s">
        <v>352</v>
      </c>
      <c r="BG26" s="3" t="s">
        <v>354</v>
      </c>
    </row>
    <row r="27" spans="1:59" ht="58" x14ac:dyDescent="0.35">
      <c r="A27" s="2" t="s">
        <v>59</v>
      </c>
      <c r="B27" s="2" t="s">
        <v>60</v>
      </c>
      <c r="C27" s="2" t="s">
        <v>355</v>
      </c>
      <c r="D27" s="2" t="s">
        <v>356</v>
      </c>
      <c r="E27" s="2" t="s">
        <v>357</v>
      </c>
      <c r="G27" s="3" t="s">
        <v>65</v>
      </c>
      <c r="I27" s="3" t="s">
        <v>65</v>
      </c>
      <c r="J27" s="3" t="s">
        <v>65</v>
      </c>
      <c r="K27" s="3" t="s">
        <v>66</v>
      </c>
      <c r="L27" s="2" t="s">
        <v>358</v>
      </c>
      <c r="M27" s="2" t="s">
        <v>359</v>
      </c>
      <c r="N27" s="3" t="s">
        <v>360</v>
      </c>
      <c r="O27" s="2" t="s">
        <v>361</v>
      </c>
      <c r="P27" s="3" t="s">
        <v>120</v>
      </c>
      <c r="R27" s="3" t="s">
        <v>73</v>
      </c>
      <c r="S27" s="4">
        <v>38</v>
      </c>
      <c r="T27" s="4">
        <v>38</v>
      </c>
      <c r="U27" s="5" t="s">
        <v>348</v>
      </c>
      <c r="V27" s="5" t="s">
        <v>348</v>
      </c>
      <c r="W27" s="5" t="s">
        <v>75</v>
      </c>
      <c r="X27" s="5" t="s">
        <v>75</v>
      </c>
      <c r="Y27" s="4">
        <v>234</v>
      </c>
      <c r="Z27" s="4">
        <v>14</v>
      </c>
      <c r="AA27" s="4">
        <v>46</v>
      </c>
      <c r="AB27" s="4">
        <v>2</v>
      </c>
      <c r="AC27" s="4">
        <v>5</v>
      </c>
      <c r="AD27" s="4">
        <v>70</v>
      </c>
      <c r="AE27" s="4">
        <v>132</v>
      </c>
      <c r="AF27" s="4">
        <v>0</v>
      </c>
      <c r="AG27" s="4">
        <v>3</v>
      </c>
      <c r="AH27" s="4">
        <v>62</v>
      </c>
      <c r="AI27" s="4">
        <v>104</v>
      </c>
      <c r="AJ27" s="4">
        <v>7</v>
      </c>
      <c r="AK27" s="4">
        <v>24</v>
      </c>
      <c r="AL27" s="4">
        <v>39</v>
      </c>
      <c r="AM27" s="4">
        <v>57</v>
      </c>
      <c r="AN27" s="4">
        <v>0</v>
      </c>
      <c r="AO27" s="4">
        <v>5</v>
      </c>
      <c r="AP27" s="4">
        <v>10</v>
      </c>
      <c r="AQ27" s="4">
        <v>35</v>
      </c>
      <c r="AR27" s="3" t="s">
        <v>65</v>
      </c>
      <c r="AS27" s="3" t="s">
        <v>65</v>
      </c>
      <c r="AT27" s="3" t="s">
        <v>65</v>
      </c>
      <c r="AV27" s="6" t="str">
        <f>HYPERLINK("http://mcgill.on.worldcat.org/oclc/18442382","Catalog Record")</f>
        <v>Catalog Record</v>
      </c>
      <c r="AW27" s="6" t="str">
        <f>HYPERLINK("http://www.worldcat.org/oclc/18442382","WorldCat Record")</f>
        <v>WorldCat Record</v>
      </c>
      <c r="AX27" s="3" t="s">
        <v>362</v>
      </c>
      <c r="AY27" s="3" t="s">
        <v>363</v>
      </c>
      <c r="AZ27" s="3" t="s">
        <v>364</v>
      </c>
      <c r="BA27" s="3" t="s">
        <v>364</v>
      </c>
      <c r="BB27" s="3" t="s">
        <v>365</v>
      </c>
      <c r="BC27" s="3" t="s">
        <v>81</v>
      </c>
      <c r="BD27" s="3" t="s">
        <v>82</v>
      </c>
      <c r="BE27" s="3" t="s">
        <v>366</v>
      </c>
      <c r="BF27" s="3" t="s">
        <v>365</v>
      </c>
      <c r="BG27" s="3" t="s">
        <v>367</v>
      </c>
    </row>
    <row r="28" spans="1:59" ht="58" x14ac:dyDescent="0.35">
      <c r="A28" s="2" t="s">
        <v>59</v>
      </c>
      <c r="B28" s="2" t="s">
        <v>60</v>
      </c>
      <c r="C28" s="2" t="s">
        <v>368</v>
      </c>
      <c r="D28" s="2" t="s">
        <v>369</v>
      </c>
      <c r="E28" s="2" t="s">
        <v>370</v>
      </c>
      <c r="G28" s="3" t="s">
        <v>65</v>
      </c>
      <c r="I28" s="3" t="s">
        <v>65</v>
      </c>
      <c r="J28" s="3" t="s">
        <v>65</v>
      </c>
      <c r="K28" s="3" t="s">
        <v>66</v>
      </c>
      <c r="L28" s="2" t="s">
        <v>371</v>
      </c>
      <c r="M28" s="2" t="s">
        <v>372</v>
      </c>
      <c r="N28" s="3" t="s">
        <v>373</v>
      </c>
      <c r="P28" s="3" t="s">
        <v>120</v>
      </c>
      <c r="R28" s="3" t="s">
        <v>73</v>
      </c>
      <c r="S28" s="4">
        <v>8</v>
      </c>
      <c r="T28" s="4">
        <v>8</v>
      </c>
      <c r="U28" s="5" t="s">
        <v>374</v>
      </c>
      <c r="V28" s="5" t="s">
        <v>374</v>
      </c>
      <c r="W28" s="5" t="s">
        <v>75</v>
      </c>
      <c r="X28" s="5" t="s">
        <v>75</v>
      </c>
      <c r="Y28" s="4">
        <v>199</v>
      </c>
      <c r="Z28" s="4">
        <v>13</v>
      </c>
      <c r="AA28" s="4">
        <v>65</v>
      </c>
      <c r="AB28" s="4">
        <v>2</v>
      </c>
      <c r="AC28" s="4">
        <v>16</v>
      </c>
      <c r="AD28" s="4">
        <v>85</v>
      </c>
      <c r="AE28" s="4">
        <v>135</v>
      </c>
      <c r="AF28" s="4">
        <v>0</v>
      </c>
      <c r="AG28" s="4">
        <v>7</v>
      </c>
      <c r="AH28" s="4">
        <v>80</v>
      </c>
      <c r="AI28" s="4">
        <v>94</v>
      </c>
      <c r="AJ28" s="4">
        <v>7</v>
      </c>
      <c r="AK28" s="4">
        <v>20</v>
      </c>
      <c r="AL28" s="4">
        <v>45</v>
      </c>
      <c r="AM28" s="4">
        <v>51</v>
      </c>
      <c r="AN28" s="4">
        <v>0</v>
      </c>
      <c r="AO28" s="4">
        <v>0</v>
      </c>
      <c r="AP28" s="4">
        <v>9</v>
      </c>
      <c r="AQ28" s="4">
        <v>47</v>
      </c>
      <c r="AR28" s="3" t="s">
        <v>65</v>
      </c>
      <c r="AS28" s="3" t="s">
        <v>65</v>
      </c>
      <c r="AT28" s="3" t="s">
        <v>76</v>
      </c>
      <c r="AU28" s="6" t="str">
        <f>HYPERLINK("http://catalog.hathitrust.org/Record/004141508","HathiTrust Record")</f>
        <v>HathiTrust Record</v>
      </c>
      <c r="AV28" s="6" t="str">
        <f>HYPERLINK("http://mcgill.on.worldcat.org/oclc/43787517","Catalog Record")</f>
        <v>Catalog Record</v>
      </c>
      <c r="AW28" s="6" t="str">
        <f>HYPERLINK("http://www.worldcat.org/oclc/43787517","WorldCat Record")</f>
        <v>WorldCat Record</v>
      </c>
      <c r="AX28" s="3" t="s">
        <v>375</v>
      </c>
      <c r="AY28" s="3" t="s">
        <v>376</v>
      </c>
      <c r="AZ28" s="3" t="s">
        <v>377</v>
      </c>
      <c r="BA28" s="3" t="s">
        <v>377</v>
      </c>
      <c r="BB28" s="3" t="s">
        <v>378</v>
      </c>
      <c r="BC28" s="3" t="s">
        <v>81</v>
      </c>
      <c r="BD28" s="3" t="s">
        <v>82</v>
      </c>
      <c r="BE28" s="3" t="s">
        <v>379</v>
      </c>
      <c r="BF28" s="3" t="s">
        <v>378</v>
      </c>
      <c r="BG28" s="3" t="s">
        <v>380</v>
      </c>
    </row>
    <row r="29" spans="1:59" ht="58" x14ac:dyDescent="0.35">
      <c r="A29" s="2" t="s">
        <v>59</v>
      </c>
      <c r="B29" s="2" t="s">
        <v>60</v>
      </c>
      <c r="C29" s="2" t="s">
        <v>381</v>
      </c>
      <c r="D29" s="2" t="s">
        <v>382</v>
      </c>
      <c r="E29" s="2" t="s">
        <v>383</v>
      </c>
      <c r="G29" s="3" t="s">
        <v>65</v>
      </c>
      <c r="I29" s="3" t="s">
        <v>65</v>
      </c>
      <c r="J29" s="3" t="s">
        <v>65</v>
      </c>
      <c r="K29" s="3" t="s">
        <v>66</v>
      </c>
      <c r="L29" s="2" t="s">
        <v>384</v>
      </c>
      <c r="M29" s="2" t="s">
        <v>385</v>
      </c>
      <c r="N29" s="3" t="s">
        <v>386</v>
      </c>
      <c r="P29" s="3" t="s">
        <v>120</v>
      </c>
      <c r="R29" s="3" t="s">
        <v>73</v>
      </c>
      <c r="S29" s="4">
        <v>8</v>
      </c>
      <c r="T29" s="4">
        <v>8</v>
      </c>
      <c r="U29" s="5" t="s">
        <v>387</v>
      </c>
      <c r="V29" s="5" t="s">
        <v>387</v>
      </c>
      <c r="W29" s="5" t="s">
        <v>75</v>
      </c>
      <c r="X29" s="5" t="s">
        <v>75</v>
      </c>
      <c r="Y29" s="4">
        <v>153</v>
      </c>
      <c r="Z29" s="4">
        <v>12</v>
      </c>
      <c r="AA29" s="4">
        <v>19</v>
      </c>
      <c r="AB29" s="4">
        <v>1</v>
      </c>
      <c r="AC29" s="4">
        <v>5</v>
      </c>
      <c r="AD29" s="4">
        <v>65</v>
      </c>
      <c r="AE29" s="4">
        <v>76</v>
      </c>
      <c r="AF29" s="4">
        <v>0</v>
      </c>
      <c r="AG29" s="4">
        <v>1</v>
      </c>
      <c r="AH29" s="4">
        <v>59</v>
      </c>
      <c r="AI29" s="4">
        <v>67</v>
      </c>
      <c r="AJ29" s="4">
        <v>10</v>
      </c>
      <c r="AK29" s="4">
        <v>12</v>
      </c>
      <c r="AL29" s="4">
        <v>40</v>
      </c>
      <c r="AM29" s="4">
        <v>45</v>
      </c>
      <c r="AN29" s="4">
        <v>0</v>
      </c>
      <c r="AO29" s="4">
        <v>0</v>
      </c>
      <c r="AP29" s="4">
        <v>10</v>
      </c>
      <c r="AQ29" s="4">
        <v>12</v>
      </c>
      <c r="AR29" s="3" t="s">
        <v>65</v>
      </c>
      <c r="AS29" s="3" t="s">
        <v>65</v>
      </c>
      <c r="AT29" s="3" t="s">
        <v>65</v>
      </c>
      <c r="AV29" s="6" t="str">
        <f>HYPERLINK("http://mcgill.on.worldcat.org/oclc/45422111","Catalog Record")</f>
        <v>Catalog Record</v>
      </c>
      <c r="AW29" s="6" t="str">
        <f>HYPERLINK("http://www.worldcat.org/oclc/45422111","WorldCat Record")</f>
        <v>WorldCat Record</v>
      </c>
      <c r="AX29" s="3" t="s">
        <v>388</v>
      </c>
      <c r="AY29" s="3" t="s">
        <v>389</v>
      </c>
      <c r="AZ29" s="3" t="s">
        <v>390</v>
      </c>
      <c r="BA29" s="3" t="s">
        <v>390</v>
      </c>
      <c r="BB29" s="3" t="s">
        <v>391</v>
      </c>
      <c r="BC29" s="3" t="s">
        <v>81</v>
      </c>
      <c r="BD29" s="3" t="s">
        <v>82</v>
      </c>
      <c r="BE29" s="3" t="s">
        <v>392</v>
      </c>
      <c r="BF29" s="3" t="s">
        <v>391</v>
      </c>
      <c r="BG29" s="3" t="s">
        <v>393</v>
      </c>
    </row>
    <row r="30" spans="1:59" ht="58" x14ac:dyDescent="0.35">
      <c r="A30" s="2" t="s">
        <v>59</v>
      </c>
      <c r="B30" s="2" t="s">
        <v>60</v>
      </c>
      <c r="C30" s="2" t="s">
        <v>394</v>
      </c>
      <c r="D30" s="2" t="s">
        <v>395</v>
      </c>
      <c r="E30" s="2" t="s">
        <v>396</v>
      </c>
      <c r="G30" s="3" t="s">
        <v>65</v>
      </c>
      <c r="I30" s="3" t="s">
        <v>65</v>
      </c>
      <c r="J30" s="3" t="s">
        <v>65</v>
      </c>
      <c r="K30" s="3" t="s">
        <v>66</v>
      </c>
      <c r="L30" s="2" t="s">
        <v>397</v>
      </c>
      <c r="M30" s="2" t="s">
        <v>398</v>
      </c>
      <c r="N30" s="3" t="s">
        <v>399</v>
      </c>
      <c r="P30" s="3" t="s">
        <v>120</v>
      </c>
      <c r="Q30" s="2" t="s">
        <v>400</v>
      </c>
      <c r="R30" s="3" t="s">
        <v>73</v>
      </c>
      <c r="S30" s="4">
        <v>5</v>
      </c>
      <c r="T30" s="4">
        <v>5</v>
      </c>
      <c r="U30" s="5" t="s">
        <v>401</v>
      </c>
      <c r="V30" s="5" t="s">
        <v>401</v>
      </c>
      <c r="W30" s="5" t="s">
        <v>75</v>
      </c>
      <c r="X30" s="5" t="s">
        <v>75</v>
      </c>
      <c r="Y30" s="4">
        <v>30</v>
      </c>
      <c r="Z30" s="4">
        <v>1</v>
      </c>
      <c r="AA30" s="4">
        <v>10</v>
      </c>
      <c r="AB30" s="4">
        <v>1</v>
      </c>
      <c r="AC30" s="4">
        <v>1</v>
      </c>
      <c r="AD30" s="4">
        <v>16</v>
      </c>
      <c r="AE30" s="4">
        <v>35</v>
      </c>
      <c r="AF30" s="4">
        <v>0</v>
      </c>
      <c r="AG30" s="4">
        <v>0</v>
      </c>
      <c r="AH30" s="4">
        <v>16</v>
      </c>
      <c r="AI30" s="4">
        <v>32</v>
      </c>
      <c r="AJ30" s="4">
        <v>0</v>
      </c>
      <c r="AK30" s="4">
        <v>8</v>
      </c>
      <c r="AL30" s="4">
        <v>13</v>
      </c>
      <c r="AM30" s="4">
        <v>19</v>
      </c>
      <c r="AN30" s="4">
        <v>0</v>
      </c>
      <c r="AO30" s="4">
        <v>0</v>
      </c>
      <c r="AP30" s="4">
        <v>0</v>
      </c>
      <c r="AQ30" s="4">
        <v>8</v>
      </c>
      <c r="AR30" s="3" t="s">
        <v>65</v>
      </c>
      <c r="AS30" s="3" t="s">
        <v>65</v>
      </c>
      <c r="AT30" s="3" t="s">
        <v>65</v>
      </c>
      <c r="AV30" s="6" t="str">
        <f>HYPERLINK("http://mcgill.on.worldcat.org/oclc/946434","Catalog Record")</f>
        <v>Catalog Record</v>
      </c>
      <c r="AW30" s="6" t="str">
        <f>HYPERLINK("http://www.worldcat.org/oclc/946434","WorldCat Record")</f>
        <v>WorldCat Record</v>
      </c>
      <c r="AX30" s="3" t="s">
        <v>402</v>
      </c>
      <c r="AY30" s="3" t="s">
        <v>403</v>
      </c>
      <c r="AZ30" s="3" t="s">
        <v>404</v>
      </c>
      <c r="BA30" s="3" t="s">
        <v>404</v>
      </c>
      <c r="BB30" s="3" t="s">
        <v>405</v>
      </c>
      <c r="BC30" s="3" t="s">
        <v>81</v>
      </c>
      <c r="BD30" s="3" t="s">
        <v>82</v>
      </c>
      <c r="BF30" s="3" t="s">
        <v>405</v>
      </c>
      <c r="BG30" s="3" t="s">
        <v>406</v>
      </c>
    </row>
    <row r="31" spans="1:59" ht="58" x14ac:dyDescent="0.35">
      <c r="A31" s="2" t="s">
        <v>59</v>
      </c>
      <c r="B31" s="2" t="s">
        <v>60</v>
      </c>
      <c r="C31" s="2" t="s">
        <v>407</v>
      </c>
      <c r="D31" s="2" t="s">
        <v>408</v>
      </c>
      <c r="E31" s="2" t="s">
        <v>409</v>
      </c>
      <c r="G31" s="3" t="s">
        <v>65</v>
      </c>
      <c r="I31" s="3" t="s">
        <v>65</v>
      </c>
      <c r="J31" s="3" t="s">
        <v>65</v>
      </c>
      <c r="K31" s="3" t="s">
        <v>66</v>
      </c>
      <c r="L31" s="2" t="s">
        <v>397</v>
      </c>
      <c r="M31" s="2" t="s">
        <v>410</v>
      </c>
      <c r="N31" s="3" t="s">
        <v>399</v>
      </c>
      <c r="O31" s="2" t="s">
        <v>411</v>
      </c>
      <c r="P31" s="3" t="s">
        <v>120</v>
      </c>
      <c r="Q31" s="2" t="s">
        <v>412</v>
      </c>
      <c r="R31" s="3" t="s">
        <v>73</v>
      </c>
      <c r="S31" s="4">
        <v>4</v>
      </c>
      <c r="T31" s="4">
        <v>4</v>
      </c>
      <c r="U31" s="5" t="s">
        <v>413</v>
      </c>
      <c r="V31" s="5" t="s">
        <v>413</v>
      </c>
      <c r="W31" s="5" t="s">
        <v>75</v>
      </c>
      <c r="X31" s="5" t="s">
        <v>75</v>
      </c>
      <c r="Y31" s="4">
        <v>186</v>
      </c>
      <c r="Z31" s="4">
        <v>18</v>
      </c>
      <c r="AA31" s="4">
        <v>30</v>
      </c>
      <c r="AB31" s="4">
        <v>1</v>
      </c>
      <c r="AC31" s="4">
        <v>4</v>
      </c>
      <c r="AD31" s="4">
        <v>58</v>
      </c>
      <c r="AE31" s="4">
        <v>105</v>
      </c>
      <c r="AF31" s="4">
        <v>0</v>
      </c>
      <c r="AG31" s="4">
        <v>3</v>
      </c>
      <c r="AH31" s="4">
        <v>49</v>
      </c>
      <c r="AI31" s="4">
        <v>90</v>
      </c>
      <c r="AJ31" s="4">
        <v>10</v>
      </c>
      <c r="AK31" s="4">
        <v>20</v>
      </c>
      <c r="AL31" s="4">
        <v>27</v>
      </c>
      <c r="AM31" s="4">
        <v>47</v>
      </c>
      <c r="AN31" s="4">
        <v>0</v>
      </c>
      <c r="AO31" s="4">
        <v>0</v>
      </c>
      <c r="AP31" s="4">
        <v>14</v>
      </c>
      <c r="AQ31" s="4">
        <v>24</v>
      </c>
      <c r="AR31" s="3" t="s">
        <v>65</v>
      </c>
      <c r="AS31" s="3" t="s">
        <v>65</v>
      </c>
      <c r="AT31" s="3" t="s">
        <v>76</v>
      </c>
      <c r="AU31" s="6" t="str">
        <f>HYPERLINK("http://catalog.hathitrust.org/Record/001210469","HathiTrust Record")</f>
        <v>HathiTrust Record</v>
      </c>
      <c r="AV31" s="6" t="str">
        <f>HYPERLINK("http://mcgill.on.worldcat.org/oclc/2681690","Catalog Record")</f>
        <v>Catalog Record</v>
      </c>
      <c r="AW31" s="6" t="str">
        <f>HYPERLINK("http://www.worldcat.org/oclc/2681690","WorldCat Record")</f>
        <v>WorldCat Record</v>
      </c>
      <c r="AX31" s="3" t="s">
        <v>414</v>
      </c>
      <c r="AY31" s="3" t="s">
        <v>415</v>
      </c>
      <c r="AZ31" s="3" t="s">
        <v>416</v>
      </c>
      <c r="BA31" s="3" t="s">
        <v>416</v>
      </c>
      <c r="BB31" s="3" t="s">
        <v>417</v>
      </c>
      <c r="BC31" s="3" t="s">
        <v>81</v>
      </c>
      <c r="BD31" s="3" t="s">
        <v>82</v>
      </c>
      <c r="BE31" s="3" t="s">
        <v>418</v>
      </c>
      <c r="BF31" s="3" t="s">
        <v>417</v>
      </c>
      <c r="BG31" s="3" t="s">
        <v>419</v>
      </c>
    </row>
    <row r="32" spans="1:59" ht="58" x14ac:dyDescent="0.35">
      <c r="A32" s="2" t="s">
        <v>59</v>
      </c>
      <c r="B32" s="2" t="s">
        <v>60</v>
      </c>
      <c r="C32" s="2" t="s">
        <v>420</v>
      </c>
      <c r="D32" s="2" t="s">
        <v>421</v>
      </c>
      <c r="E32" s="2" t="s">
        <v>422</v>
      </c>
      <c r="G32" s="3" t="s">
        <v>65</v>
      </c>
      <c r="I32" s="3" t="s">
        <v>65</v>
      </c>
      <c r="J32" s="3" t="s">
        <v>76</v>
      </c>
      <c r="K32" s="3" t="s">
        <v>66</v>
      </c>
      <c r="L32" s="2" t="s">
        <v>423</v>
      </c>
      <c r="M32" s="2" t="s">
        <v>424</v>
      </c>
      <c r="N32" s="3" t="s">
        <v>425</v>
      </c>
      <c r="P32" s="3" t="s">
        <v>120</v>
      </c>
      <c r="R32" s="3" t="s">
        <v>73</v>
      </c>
      <c r="S32" s="4">
        <v>14</v>
      </c>
      <c r="T32" s="4">
        <v>14</v>
      </c>
      <c r="U32" s="5" t="s">
        <v>374</v>
      </c>
      <c r="V32" s="5" t="s">
        <v>374</v>
      </c>
      <c r="W32" s="5" t="s">
        <v>75</v>
      </c>
      <c r="X32" s="5" t="s">
        <v>75</v>
      </c>
      <c r="Y32" s="4">
        <v>2</v>
      </c>
      <c r="Z32" s="4">
        <v>1</v>
      </c>
      <c r="AA32" s="4">
        <v>34</v>
      </c>
      <c r="AB32" s="4">
        <v>1</v>
      </c>
      <c r="AC32" s="4">
        <v>2</v>
      </c>
      <c r="AD32" s="4">
        <v>1</v>
      </c>
      <c r="AE32" s="4">
        <v>124</v>
      </c>
      <c r="AF32" s="4">
        <v>0</v>
      </c>
      <c r="AG32" s="4">
        <v>1</v>
      </c>
      <c r="AH32" s="4">
        <v>1</v>
      </c>
      <c r="AI32" s="4">
        <v>104</v>
      </c>
      <c r="AJ32" s="4">
        <v>0</v>
      </c>
      <c r="AK32" s="4">
        <v>18</v>
      </c>
      <c r="AL32" s="4">
        <v>1</v>
      </c>
      <c r="AM32" s="4">
        <v>55</v>
      </c>
      <c r="AN32" s="4">
        <v>0</v>
      </c>
      <c r="AO32" s="4">
        <v>5</v>
      </c>
      <c r="AP32" s="4">
        <v>0</v>
      </c>
      <c r="AQ32" s="4">
        <v>27</v>
      </c>
      <c r="AR32" s="3" t="s">
        <v>65</v>
      </c>
      <c r="AS32" s="3" t="s">
        <v>65</v>
      </c>
      <c r="AT32" s="3" t="s">
        <v>65</v>
      </c>
      <c r="AV32" s="6" t="str">
        <f>HYPERLINK("http://mcgill.on.worldcat.org/oclc/61603508","Catalog Record")</f>
        <v>Catalog Record</v>
      </c>
      <c r="AW32" s="6" t="str">
        <f>HYPERLINK("http://www.worldcat.org/oclc/61603508","WorldCat Record")</f>
        <v>WorldCat Record</v>
      </c>
      <c r="AX32" s="3" t="s">
        <v>426</v>
      </c>
      <c r="AY32" s="3" t="s">
        <v>427</v>
      </c>
      <c r="AZ32" s="3" t="s">
        <v>428</v>
      </c>
      <c r="BA32" s="3" t="s">
        <v>428</v>
      </c>
      <c r="BB32" s="3" t="s">
        <v>429</v>
      </c>
      <c r="BC32" s="3" t="s">
        <v>81</v>
      </c>
      <c r="BD32" s="3" t="s">
        <v>82</v>
      </c>
      <c r="BF32" s="3" t="s">
        <v>429</v>
      </c>
      <c r="BG32" s="3" t="s">
        <v>430</v>
      </c>
    </row>
    <row r="33" spans="1:59" ht="58" x14ac:dyDescent="0.35">
      <c r="A33" s="2" t="s">
        <v>59</v>
      </c>
      <c r="B33" s="2" t="s">
        <v>60</v>
      </c>
      <c r="C33" s="2" t="s">
        <v>431</v>
      </c>
      <c r="D33" s="2" t="s">
        <v>432</v>
      </c>
      <c r="E33" s="2" t="s">
        <v>433</v>
      </c>
      <c r="G33" s="3" t="s">
        <v>65</v>
      </c>
      <c r="I33" s="3" t="s">
        <v>65</v>
      </c>
      <c r="J33" s="3" t="s">
        <v>65</v>
      </c>
      <c r="K33" s="3" t="s">
        <v>66</v>
      </c>
      <c r="L33" s="2" t="s">
        <v>434</v>
      </c>
      <c r="M33" s="2" t="s">
        <v>435</v>
      </c>
      <c r="N33" s="3" t="s">
        <v>436</v>
      </c>
      <c r="P33" s="3" t="s">
        <v>120</v>
      </c>
      <c r="Q33" s="2" t="s">
        <v>437</v>
      </c>
      <c r="R33" s="3" t="s">
        <v>73</v>
      </c>
      <c r="S33" s="4">
        <v>6</v>
      </c>
      <c r="T33" s="4">
        <v>6</v>
      </c>
      <c r="U33" s="5" t="s">
        <v>374</v>
      </c>
      <c r="V33" s="5" t="s">
        <v>374</v>
      </c>
      <c r="W33" s="5" t="s">
        <v>75</v>
      </c>
      <c r="X33" s="5" t="s">
        <v>75</v>
      </c>
      <c r="Y33" s="4">
        <v>107</v>
      </c>
      <c r="Z33" s="4">
        <v>11</v>
      </c>
      <c r="AA33" s="4">
        <v>25</v>
      </c>
      <c r="AB33" s="4">
        <v>1</v>
      </c>
      <c r="AC33" s="4">
        <v>2</v>
      </c>
      <c r="AD33" s="4">
        <v>47</v>
      </c>
      <c r="AE33" s="4">
        <v>56</v>
      </c>
      <c r="AF33" s="4">
        <v>0</v>
      </c>
      <c r="AG33" s="4">
        <v>0</v>
      </c>
      <c r="AH33" s="4">
        <v>42</v>
      </c>
      <c r="AI33" s="4">
        <v>47</v>
      </c>
      <c r="AJ33" s="4">
        <v>6</v>
      </c>
      <c r="AK33" s="4">
        <v>8</v>
      </c>
      <c r="AL33" s="4">
        <v>33</v>
      </c>
      <c r="AM33" s="4">
        <v>34</v>
      </c>
      <c r="AN33" s="4">
        <v>0</v>
      </c>
      <c r="AO33" s="4">
        <v>0</v>
      </c>
      <c r="AP33" s="4">
        <v>7</v>
      </c>
      <c r="AQ33" s="4">
        <v>13</v>
      </c>
      <c r="AR33" s="3" t="s">
        <v>65</v>
      </c>
      <c r="AS33" s="3" t="s">
        <v>65</v>
      </c>
      <c r="AT33" s="3" t="s">
        <v>65</v>
      </c>
      <c r="AU33" s="6" t="str">
        <f>HYPERLINK("http://catalog.hathitrust.org/Record/100324314","HathiTrust Record")</f>
        <v>HathiTrust Record</v>
      </c>
      <c r="AV33" s="6" t="str">
        <f>HYPERLINK("http://mcgill.on.worldcat.org/oclc/2352636","Catalog Record")</f>
        <v>Catalog Record</v>
      </c>
      <c r="AW33" s="6" t="str">
        <f>HYPERLINK("http://www.worldcat.org/oclc/2352636","WorldCat Record")</f>
        <v>WorldCat Record</v>
      </c>
      <c r="AX33" s="3" t="s">
        <v>438</v>
      </c>
      <c r="AY33" s="3" t="s">
        <v>439</v>
      </c>
      <c r="AZ33" s="3" t="s">
        <v>440</v>
      </c>
      <c r="BA33" s="3" t="s">
        <v>440</v>
      </c>
      <c r="BB33" s="3" t="s">
        <v>441</v>
      </c>
      <c r="BC33" s="3" t="s">
        <v>81</v>
      </c>
      <c r="BD33" s="3" t="s">
        <v>82</v>
      </c>
      <c r="BF33" s="3" t="s">
        <v>441</v>
      </c>
      <c r="BG33" s="3" t="s">
        <v>442</v>
      </c>
    </row>
    <row r="34" spans="1:59" ht="58" x14ac:dyDescent="0.35">
      <c r="A34" s="2" t="s">
        <v>59</v>
      </c>
      <c r="B34" s="2" t="s">
        <v>60</v>
      </c>
      <c r="C34" s="2" t="s">
        <v>443</v>
      </c>
      <c r="D34" s="2" t="s">
        <v>444</v>
      </c>
      <c r="E34" s="2" t="s">
        <v>445</v>
      </c>
      <c r="G34" s="3" t="s">
        <v>65</v>
      </c>
      <c r="I34" s="3" t="s">
        <v>65</v>
      </c>
      <c r="J34" s="3" t="s">
        <v>65</v>
      </c>
      <c r="K34" s="3" t="s">
        <v>66</v>
      </c>
      <c r="L34" s="2" t="s">
        <v>446</v>
      </c>
      <c r="M34" s="2" t="s">
        <v>447</v>
      </c>
      <c r="N34" s="3" t="s">
        <v>448</v>
      </c>
      <c r="P34" s="3" t="s">
        <v>120</v>
      </c>
      <c r="Q34" s="2" t="s">
        <v>449</v>
      </c>
      <c r="R34" s="3" t="s">
        <v>73</v>
      </c>
      <c r="S34" s="4">
        <v>3</v>
      </c>
      <c r="T34" s="4">
        <v>3</v>
      </c>
      <c r="U34" s="5" t="s">
        <v>450</v>
      </c>
      <c r="V34" s="5" t="s">
        <v>450</v>
      </c>
      <c r="W34" s="5" t="s">
        <v>75</v>
      </c>
      <c r="X34" s="5" t="s">
        <v>75</v>
      </c>
      <c r="Y34" s="4">
        <v>118</v>
      </c>
      <c r="Z34" s="4">
        <v>7</v>
      </c>
      <c r="AA34" s="4">
        <v>107</v>
      </c>
      <c r="AB34" s="4">
        <v>1</v>
      </c>
      <c r="AC34" s="4">
        <v>22</v>
      </c>
      <c r="AD34" s="4">
        <v>55</v>
      </c>
      <c r="AE34" s="4">
        <v>134</v>
      </c>
      <c r="AF34" s="4">
        <v>0</v>
      </c>
      <c r="AG34" s="4">
        <v>9</v>
      </c>
      <c r="AH34" s="4">
        <v>50</v>
      </c>
      <c r="AI34" s="4">
        <v>86</v>
      </c>
      <c r="AJ34" s="4">
        <v>5</v>
      </c>
      <c r="AK34" s="4">
        <v>26</v>
      </c>
      <c r="AL34" s="4">
        <v>35</v>
      </c>
      <c r="AM34" s="4">
        <v>48</v>
      </c>
      <c r="AN34" s="4">
        <v>0</v>
      </c>
      <c r="AO34" s="4">
        <v>0</v>
      </c>
      <c r="AP34" s="4">
        <v>6</v>
      </c>
      <c r="AQ34" s="4">
        <v>55</v>
      </c>
      <c r="AR34" s="3" t="s">
        <v>65</v>
      </c>
      <c r="AS34" s="3" t="s">
        <v>65</v>
      </c>
      <c r="AT34" s="3" t="s">
        <v>76</v>
      </c>
      <c r="AU34" s="6" t="str">
        <f>HYPERLINK("http://catalog.hathitrust.org/Record/005654669","HathiTrust Record")</f>
        <v>HathiTrust Record</v>
      </c>
      <c r="AV34" s="6" t="str">
        <f>HYPERLINK("http://mcgill.on.worldcat.org/oclc/56816501","Catalog Record")</f>
        <v>Catalog Record</v>
      </c>
      <c r="AW34" s="6" t="str">
        <f>HYPERLINK("http://www.worldcat.org/oclc/56816501","WorldCat Record")</f>
        <v>WorldCat Record</v>
      </c>
      <c r="AX34" s="3" t="s">
        <v>451</v>
      </c>
      <c r="AY34" s="3" t="s">
        <v>452</v>
      </c>
      <c r="AZ34" s="3" t="s">
        <v>453</v>
      </c>
      <c r="BA34" s="3" t="s">
        <v>453</v>
      </c>
      <c r="BB34" s="3" t="s">
        <v>454</v>
      </c>
      <c r="BC34" s="3" t="s">
        <v>81</v>
      </c>
      <c r="BD34" s="3" t="s">
        <v>82</v>
      </c>
      <c r="BE34" s="3" t="s">
        <v>455</v>
      </c>
      <c r="BF34" s="3" t="s">
        <v>454</v>
      </c>
      <c r="BG34" s="3" t="s">
        <v>456</v>
      </c>
    </row>
    <row r="35" spans="1:59" ht="58" x14ac:dyDescent="0.35">
      <c r="A35" s="2" t="s">
        <v>59</v>
      </c>
      <c r="B35" s="2" t="s">
        <v>60</v>
      </c>
      <c r="C35" s="2" t="s">
        <v>457</v>
      </c>
      <c r="D35" s="2" t="s">
        <v>458</v>
      </c>
      <c r="E35" s="2" t="s">
        <v>459</v>
      </c>
      <c r="G35" s="3" t="s">
        <v>65</v>
      </c>
      <c r="I35" s="3" t="s">
        <v>65</v>
      </c>
      <c r="J35" s="3" t="s">
        <v>65</v>
      </c>
      <c r="K35" s="3" t="s">
        <v>66</v>
      </c>
      <c r="L35" s="2" t="s">
        <v>460</v>
      </c>
      <c r="M35" s="2" t="s">
        <v>461</v>
      </c>
      <c r="N35" s="3" t="s">
        <v>91</v>
      </c>
      <c r="P35" s="3" t="s">
        <v>120</v>
      </c>
      <c r="R35" s="3" t="s">
        <v>73</v>
      </c>
      <c r="S35" s="4">
        <v>3</v>
      </c>
      <c r="T35" s="4">
        <v>3</v>
      </c>
      <c r="U35" s="5" t="s">
        <v>462</v>
      </c>
      <c r="V35" s="5" t="s">
        <v>462</v>
      </c>
      <c r="W35" s="5" t="s">
        <v>75</v>
      </c>
      <c r="X35" s="5" t="s">
        <v>75</v>
      </c>
      <c r="Y35" s="4">
        <v>101</v>
      </c>
      <c r="Z35" s="4">
        <v>24</v>
      </c>
      <c r="AA35" s="4">
        <v>125</v>
      </c>
      <c r="AB35" s="4">
        <v>1</v>
      </c>
      <c r="AC35" s="4">
        <v>22</v>
      </c>
      <c r="AD35" s="4">
        <v>67</v>
      </c>
      <c r="AE35" s="4">
        <v>125</v>
      </c>
      <c r="AF35" s="4">
        <v>0</v>
      </c>
      <c r="AG35" s="4">
        <v>9</v>
      </c>
      <c r="AH35" s="4">
        <v>56</v>
      </c>
      <c r="AI35" s="4">
        <v>78</v>
      </c>
      <c r="AJ35" s="4">
        <v>15</v>
      </c>
      <c r="AK35" s="4">
        <v>28</v>
      </c>
      <c r="AL35" s="4">
        <v>34</v>
      </c>
      <c r="AM35" s="4">
        <v>42</v>
      </c>
      <c r="AN35" s="4">
        <v>0</v>
      </c>
      <c r="AO35" s="4">
        <v>0</v>
      </c>
      <c r="AP35" s="4">
        <v>17</v>
      </c>
      <c r="AQ35" s="4">
        <v>56</v>
      </c>
      <c r="AR35" s="3" t="s">
        <v>76</v>
      </c>
      <c r="AS35" s="3" t="s">
        <v>65</v>
      </c>
      <c r="AT35" s="3" t="s">
        <v>76</v>
      </c>
      <c r="AU35" s="6" t="str">
        <f>HYPERLINK("http://catalog.hathitrust.org/Record/005546572","HathiTrust Record")</f>
        <v>HathiTrust Record</v>
      </c>
      <c r="AV35" s="6" t="str">
        <f>HYPERLINK("http://mcgill.on.worldcat.org/oclc/71540369","Catalog Record")</f>
        <v>Catalog Record</v>
      </c>
      <c r="AW35" s="6" t="str">
        <f>HYPERLINK("http://www.worldcat.org/oclc/71540369","WorldCat Record")</f>
        <v>WorldCat Record</v>
      </c>
      <c r="AX35" s="3" t="s">
        <v>463</v>
      </c>
      <c r="AY35" s="3" t="s">
        <v>464</v>
      </c>
      <c r="AZ35" s="3" t="s">
        <v>465</v>
      </c>
      <c r="BA35" s="3" t="s">
        <v>465</v>
      </c>
      <c r="BB35" s="3" t="s">
        <v>466</v>
      </c>
      <c r="BC35" s="3" t="s">
        <v>81</v>
      </c>
      <c r="BD35" s="3" t="s">
        <v>82</v>
      </c>
      <c r="BE35" s="3" t="s">
        <v>467</v>
      </c>
      <c r="BF35" s="3" t="s">
        <v>466</v>
      </c>
      <c r="BG35" s="3" t="s">
        <v>468</v>
      </c>
    </row>
    <row r="36" spans="1:59" ht="58" x14ac:dyDescent="0.35">
      <c r="A36" s="2" t="s">
        <v>59</v>
      </c>
      <c r="B36" s="2" t="s">
        <v>60</v>
      </c>
      <c r="C36" s="2" t="s">
        <v>469</v>
      </c>
      <c r="D36" s="2" t="s">
        <v>470</v>
      </c>
      <c r="E36" s="2" t="s">
        <v>471</v>
      </c>
      <c r="G36" s="3" t="s">
        <v>65</v>
      </c>
      <c r="I36" s="3" t="s">
        <v>65</v>
      </c>
      <c r="J36" s="3" t="s">
        <v>65</v>
      </c>
      <c r="K36" s="3" t="s">
        <v>66</v>
      </c>
      <c r="L36" s="2" t="s">
        <v>472</v>
      </c>
      <c r="M36" s="2" t="s">
        <v>473</v>
      </c>
      <c r="N36" s="3" t="s">
        <v>474</v>
      </c>
      <c r="P36" s="3" t="s">
        <v>120</v>
      </c>
      <c r="R36" s="3" t="s">
        <v>73</v>
      </c>
      <c r="S36" s="4">
        <v>15</v>
      </c>
      <c r="T36" s="4">
        <v>15</v>
      </c>
      <c r="U36" s="5" t="s">
        <v>475</v>
      </c>
      <c r="V36" s="5" t="s">
        <v>475</v>
      </c>
      <c r="W36" s="5" t="s">
        <v>75</v>
      </c>
      <c r="X36" s="5" t="s">
        <v>75</v>
      </c>
      <c r="Y36" s="4">
        <v>31</v>
      </c>
      <c r="Z36" s="4">
        <v>6</v>
      </c>
      <c r="AA36" s="4">
        <v>30</v>
      </c>
      <c r="AB36" s="4">
        <v>1</v>
      </c>
      <c r="AC36" s="4">
        <v>2</v>
      </c>
      <c r="AD36" s="4">
        <v>6</v>
      </c>
      <c r="AE36" s="4">
        <v>109</v>
      </c>
      <c r="AF36" s="4">
        <v>0</v>
      </c>
      <c r="AG36" s="4">
        <v>1</v>
      </c>
      <c r="AH36" s="4">
        <v>5</v>
      </c>
      <c r="AI36" s="4">
        <v>95</v>
      </c>
      <c r="AJ36" s="4">
        <v>3</v>
      </c>
      <c r="AK36" s="4">
        <v>19</v>
      </c>
      <c r="AL36" s="4">
        <v>1</v>
      </c>
      <c r="AM36" s="4">
        <v>52</v>
      </c>
      <c r="AN36" s="4">
        <v>0</v>
      </c>
      <c r="AO36" s="4">
        <v>5</v>
      </c>
      <c r="AP36" s="4">
        <v>3</v>
      </c>
      <c r="AQ36" s="4">
        <v>23</v>
      </c>
      <c r="AR36" s="3" t="s">
        <v>65</v>
      </c>
      <c r="AS36" s="3" t="s">
        <v>65</v>
      </c>
      <c r="AT36" s="3" t="s">
        <v>65</v>
      </c>
      <c r="AV36" s="6" t="str">
        <f>HYPERLINK("http://mcgill.on.worldcat.org/oclc/298809043","Catalog Record")</f>
        <v>Catalog Record</v>
      </c>
      <c r="AW36" s="6" t="str">
        <f>HYPERLINK("http://www.worldcat.org/oclc/298809043","WorldCat Record")</f>
        <v>WorldCat Record</v>
      </c>
      <c r="AX36" s="3" t="s">
        <v>476</v>
      </c>
      <c r="AY36" s="3" t="s">
        <v>477</v>
      </c>
      <c r="AZ36" s="3" t="s">
        <v>478</v>
      </c>
      <c r="BA36" s="3" t="s">
        <v>478</v>
      </c>
      <c r="BB36" s="3" t="s">
        <v>479</v>
      </c>
      <c r="BC36" s="3" t="s">
        <v>81</v>
      </c>
      <c r="BD36" s="3" t="s">
        <v>98</v>
      </c>
      <c r="BF36" s="3" t="s">
        <v>479</v>
      </c>
      <c r="BG36" s="3" t="s">
        <v>480</v>
      </c>
    </row>
    <row r="37" spans="1:59" ht="58" x14ac:dyDescent="0.35">
      <c r="A37" s="2" t="s">
        <v>59</v>
      </c>
      <c r="B37" s="2" t="s">
        <v>60</v>
      </c>
      <c r="C37" s="2" t="s">
        <v>481</v>
      </c>
      <c r="D37" s="2" t="s">
        <v>482</v>
      </c>
      <c r="E37" s="2" t="s">
        <v>483</v>
      </c>
      <c r="G37" s="3" t="s">
        <v>65</v>
      </c>
      <c r="I37" s="3" t="s">
        <v>65</v>
      </c>
      <c r="J37" s="3" t="s">
        <v>65</v>
      </c>
      <c r="K37" s="3" t="s">
        <v>66</v>
      </c>
      <c r="L37" s="2" t="s">
        <v>484</v>
      </c>
      <c r="M37" s="2" t="s">
        <v>485</v>
      </c>
      <c r="N37" s="3" t="s">
        <v>486</v>
      </c>
      <c r="P37" s="3" t="s">
        <v>487</v>
      </c>
      <c r="Q37" s="2" t="s">
        <v>488</v>
      </c>
      <c r="R37" s="3" t="s">
        <v>73</v>
      </c>
      <c r="S37" s="4">
        <v>2</v>
      </c>
      <c r="T37" s="4">
        <v>2</v>
      </c>
      <c r="U37" s="5" t="s">
        <v>401</v>
      </c>
      <c r="V37" s="5" t="s">
        <v>401</v>
      </c>
      <c r="W37" s="5" t="s">
        <v>75</v>
      </c>
      <c r="X37" s="5" t="s">
        <v>75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3" t="s">
        <v>65</v>
      </c>
      <c r="AS37" s="3" t="s">
        <v>65</v>
      </c>
      <c r="AT37" s="3" t="s">
        <v>65</v>
      </c>
      <c r="AV37" s="6" t="str">
        <f>HYPERLINK("http://mcgill.on.worldcat.org/oclc/427546865","Catalog Record")</f>
        <v>Catalog Record</v>
      </c>
      <c r="AW37" s="6" t="str">
        <f>HYPERLINK("http://www.worldcat.org/oclc/427546865","WorldCat Record")</f>
        <v>WorldCat Record</v>
      </c>
      <c r="AX37" s="3" t="s">
        <v>489</v>
      </c>
      <c r="AY37" s="3" t="s">
        <v>490</v>
      </c>
      <c r="AZ37" s="3" t="s">
        <v>491</v>
      </c>
      <c r="BA37" s="3" t="s">
        <v>491</v>
      </c>
      <c r="BB37" s="3" t="s">
        <v>492</v>
      </c>
      <c r="BC37" s="3" t="s">
        <v>81</v>
      </c>
      <c r="BD37" s="3" t="s">
        <v>82</v>
      </c>
      <c r="BF37" s="3" t="s">
        <v>492</v>
      </c>
      <c r="BG37" s="3" t="s">
        <v>493</v>
      </c>
    </row>
    <row r="38" spans="1:59" ht="58" x14ac:dyDescent="0.35">
      <c r="A38" s="2" t="s">
        <v>59</v>
      </c>
      <c r="B38" s="2" t="s">
        <v>60</v>
      </c>
      <c r="C38" s="2" t="s">
        <v>494</v>
      </c>
      <c r="D38" s="2" t="s">
        <v>495</v>
      </c>
      <c r="E38" s="2" t="s">
        <v>496</v>
      </c>
      <c r="G38" s="3" t="s">
        <v>65</v>
      </c>
      <c r="I38" s="3" t="s">
        <v>65</v>
      </c>
      <c r="J38" s="3" t="s">
        <v>65</v>
      </c>
      <c r="K38" s="3" t="s">
        <v>66</v>
      </c>
      <c r="L38" s="2" t="s">
        <v>497</v>
      </c>
      <c r="M38" s="2" t="s">
        <v>498</v>
      </c>
      <c r="N38" s="3" t="s">
        <v>499</v>
      </c>
      <c r="P38" s="3" t="s">
        <v>120</v>
      </c>
      <c r="Q38" s="2" t="s">
        <v>500</v>
      </c>
      <c r="R38" s="3" t="s">
        <v>73</v>
      </c>
      <c r="S38" s="4">
        <v>6</v>
      </c>
      <c r="T38" s="4">
        <v>6</v>
      </c>
      <c r="U38" s="5" t="s">
        <v>462</v>
      </c>
      <c r="V38" s="5" t="s">
        <v>462</v>
      </c>
      <c r="W38" s="5" t="s">
        <v>75</v>
      </c>
      <c r="X38" s="5" t="s">
        <v>75</v>
      </c>
      <c r="Y38" s="4">
        <v>97</v>
      </c>
      <c r="Z38" s="4">
        <v>12</v>
      </c>
      <c r="AA38" s="4">
        <v>20</v>
      </c>
      <c r="AB38" s="4">
        <v>2</v>
      </c>
      <c r="AC38" s="4">
        <v>6</v>
      </c>
      <c r="AD38" s="4">
        <v>53</v>
      </c>
      <c r="AE38" s="4">
        <v>64</v>
      </c>
      <c r="AF38" s="4">
        <v>1</v>
      </c>
      <c r="AG38" s="4">
        <v>2</v>
      </c>
      <c r="AH38" s="4">
        <v>51</v>
      </c>
      <c r="AI38" s="4">
        <v>58</v>
      </c>
      <c r="AJ38" s="4">
        <v>10</v>
      </c>
      <c r="AK38" s="4">
        <v>13</v>
      </c>
      <c r="AL38" s="4">
        <v>29</v>
      </c>
      <c r="AM38" s="4">
        <v>33</v>
      </c>
      <c r="AN38" s="4">
        <v>0</v>
      </c>
      <c r="AO38" s="4">
        <v>0</v>
      </c>
      <c r="AP38" s="4">
        <v>10</v>
      </c>
      <c r="AQ38" s="4">
        <v>15</v>
      </c>
      <c r="AR38" s="3" t="s">
        <v>65</v>
      </c>
      <c r="AS38" s="3" t="s">
        <v>65</v>
      </c>
      <c r="AT38" s="3" t="s">
        <v>65</v>
      </c>
      <c r="AV38" s="6" t="str">
        <f>HYPERLINK("http://mcgill.on.worldcat.org/oclc/694395522","Catalog Record")</f>
        <v>Catalog Record</v>
      </c>
      <c r="AW38" s="6" t="str">
        <f>HYPERLINK("http://www.worldcat.org/oclc/694395522","WorldCat Record")</f>
        <v>WorldCat Record</v>
      </c>
      <c r="AX38" s="3" t="s">
        <v>501</v>
      </c>
      <c r="AY38" s="3" t="s">
        <v>502</v>
      </c>
      <c r="AZ38" s="3" t="s">
        <v>503</v>
      </c>
      <c r="BA38" s="3" t="s">
        <v>503</v>
      </c>
      <c r="BB38" s="3" t="s">
        <v>504</v>
      </c>
      <c r="BC38" s="3" t="s">
        <v>81</v>
      </c>
      <c r="BD38" s="3" t="s">
        <v>82</v>
      </c>
      <c r="BE38" s="3" t="s">
        <v>505</v>
      </c>
      <c r="BF38" s="3" t="s">
        <v>504</v>
      </c>
      <c r="BG38" s="3" t="s">
        <v>506</v>
      </c>
    </row>
    <row r="39" spans="1:59" ht="58" x14ac:dyDescent="0.35">
      <c r="A39" s="2" t="s">
        <v>59</v>
      </c>
      <c r="B39" s="2" t="s">
        <v>60</v>
      </c>
      <c r="C39" s="2" t="s">
        <v>507</v>
      </c>
      <c r="D39" s="2" t="s">
        <v>508</v>
      </c>
      <c r="E39" s="2" t="s">
        <v>509</v>
      </c>
      <c r="G39" s="3" t="s">
        <v>65</v>
      </c>
      <c r="I39" s="3" t="s">
        <v>65</v>
      </c>
      <c r="J39" s="3" t="s">
        <v>65</v>
      </c>
      <c r="K39" s="3" t="s">
        <v>66</v>
      </c>
      <c r="L39" s="2" t="s">
        <v>510</v>
      </c>
      <c r="M39" s="2" t="s">
        <v>511</v>
      </c>
      <c r="N39" s="3" t="s">
        <v>512</v>
      </c>
      <c r="P39" s="3" t="s">
        <v>513</v>
      </c>
      <c r="Q39" s="2" t="s">
        <v>514</v>
      </c>
      <c r="R39" s="3" t="s">
        <v>73</v>
      </c>
      <c r="S39" s="4">
        <v>10</v>
      </c>
      <c r="T39" s="4">
        <v>10</v>
      </c>
      <c r="U39" s="5" t="s">
        <v>462</v>
      </c>
      <c r="V39" s="5" t="s">
        <v>462</v>
      </c>
      <c r="W39" s="5" t="s">
        <v>75</v>
      </c>
      <c r="X39" s="5" t="s">
        <v>75</v>
      </c>
      <c r="Y39" s="4">
        <v>60</v>
      </c>
      <c r="Z39" s="4">
        <v>6</v>
      </c>
      <c r="AA39" s="4">
        <v>9</v>
      </c>
      <c r="AB39" s="4">
        <v>1</v>
      </c>
      <c r="AC39" s="4">
        <v>4</v>
      </c>
      <c r="AD39" s="4">
        <v>32</v>
      </c>
      <c r="AE39" s="4">
        <v>35</v>
      </c>
      <c r="AF39" s="4">
        <v>0</v>
      </c>
      <c r="AG39" s="4">
        <v>3</v>
      </c>
      <c r="AH39" s="4">
        <v>30</v>
      </c>
      <c r="AI39" s="4">
        <v>31</v>
      </c>
      <c r="AJ39" s="4">
        <v>4</v>
      </c>
      <c r="AK39" s="4">
        <v>7</v>
      </c>
      <c r="AL39" s="4">
        <v>23</v>
      </c>
      <c r="AM39" s="4">
        <v>23</v>
      </c>
      <c r="AN39" s="4">
        <v>0</v>
      </c>
      <c r="AO39" s="4">
        <v>0</v>
      </c>
      <c r="AP39" s="4">
        <v>4</v>
      </c>
      <c r="AQ39" s="4">
        <v>6</v>
      </c>
      <c r="AR39" s="3" t="s">
        <v>65</v>
      </c>
      <c r="AS39" s="3" t="s">
        <v>65</v>
      </c>
      <c r="AT39" s="3" t="s">
        <v>76</v>
      </c>
      <c r="AU39" s="6" t="str">
        <f>HYPERLINK("http://catalog.hathitrust.org/Record/000026592","HathiTrust Record")</f>
        <v>HathiTrust Record</v>
      </c>
      <c r="AV39" s="6" t="str">
        <f>HYPERLINK("http://mcgill.on.worldcat.org/oclc/1256455","Catalog Record")</f>
        <v>Catalog Record</v>
      </c>
      <c r="AW39" s="6" t="str">
        <f>HYPERLINK("http://www.worldcat.org/oclc/1256455","WorldCat Record")</f>
        <v>WorldCat Record</v>
      </c>
      <c r="AX39" s="3" t="s">
        <v>515</v>
      </c>
      <c r="AY39" s="3" t="s">
        <v>516</v>
      </c>
      <c r="AZ39" s="3" t="s">
        <v>517</v>
      </c>
      <c r="BA39" s="3" t="s">
        <v>517</v>
      </c>
      <c r="BB39" s="3" t="s">
        <v>518</v>
      </c>
      <c r="BC39" s="3" t="s">
        <v>81</v>
      </c>
      <c r="BD39" s="3" t="s">
        <v>82</v>
      </c>
      <c r="BE39" s="3" t="s">
        <v>519</v>
      </c>
      <c r="BF39" s="3" t="s">
        <v>518</v>
      </c>
      <c r="BG39" s="3" t="s">
        <v>520</v>
      </c>
    </row>
    <row r="40" spans="1:59" ht="58" x14ac:dyDescent="0.35">
      <c r="A40" s="2" t="s">
        <v>59</v>
      </c>
      <c r="B40" s="2" t="s">
        <v>60</v>
      </c>
      <c r="C40" s="2" t="s">
        <v>521</v>
      </c>
      <c r="D40" s="2" t="s">
        <v>522</v>
      </c>
      <c r="E40" s="2" t="s">
        <v>523</v>
      </c>
      <c r="G40" s="3" t="s">
        <v>65</v>
      </c>
      <c r="I40" s="3" t="s">
        <v>65</v>
      </c>
      <c r="J40" s="3" t="s">
        <v>65</v>
      </c>
      <c r="K40" s="3" t="s">
        <v>66</v>
      </c>
      <c r="L40" s="2" t="s">
        <v>524</v>
      </c>
      <c r="M40" s="2" t="s">
        <v>218</v>
      </c>
      <c r="N40" s="3" t="s">
        <v>219</v>
      </c>
      <c r="P40" s="3" t="s">
        <v>120</v>
      </c>
      <c r="Q40" s="2" t="s">
        <v>525</v>
      </c>
      <c r="R40" s="3" t="s">
        <v>73</v>
      </c>
      <c r="S40" s="4">
        <v>4</v>
      </c>
      <c r="T40" s="4">
        <v>4</v>
      </c>
      <c r="U40" s="5" t="s">
        <v>526</v>
      </c>
      <c r="V40" s="5" t="s">
        <v>526</v>
      </c>
      <c r="W40" s="5" t="s">
        <v>75</v>
      </c>
      <c r="X40" s="5" t="s">
        <v>75</v>
      </c>
      <c r="Y40" s="4">
        <v>100</v>
      </c>
      <c r="Z40" s="4">
        <v>12</v>
      </c>
      <c r="AA40" s="4">
        <v>77</v>
      </c>
      <c r="AB40" s="4">
        <v>1</v>
      </c>
      <c r="AC40" s="4">
        <v>14</v>
      </c>
      <c r="AD40" s="4">
        <v>48</v>
      </c>
      <c r="AE40" s="4">
        <v>107</v>
      </c>
      <c r="AF40" s="4">
        <v>0</v>
      </c>
      <c r="AG40" s="4">
        <v>8</v>
      </c>
      <c r="AH40" s="4">
        <v>42</v>
      </c>
      <c r="AI40" s="4">
        <v>74</v>
      </c>
      <c r="AJ40" s="4">
        <v>9</v>
      </c>
      <c r="AK40" s="4">
        <v>22</v>
      </c>
      <c r="AL40" s="4">
        <v>26</v>
      </c>
      <c r="AM40" s="4">
        <v>40</v>
      </c>
      <c r="AN40" s="4">
        <v>0</v>
      </c>
      <c r="AO40" s="4">
        <v>0</v>
      </c>
      <c r="AP40" s="4">
        <v>10</v>
      </c>
      <c r="AQ40" s="4">
        <v>41</v>
      </c>
      <c r="AR40" s="3" t="s">
        <v>65</v>
      </c>
      <c r="AS40" s="3" t="s">
        <v>65</v>
      </c>
      <c r="AT40" s="3" t="s">
        <v>65</v>
      </c>
      <c r="AV40" s="6" t="str">
        <f>HYPERLINK("http://mcgill.on.worldcat.org/oclc/124961036","Catalog Record")</f>
        <v>Catalog Record</v>
      </c>
      <c r="AW40" s="6" t="str">
        <f>HYPERLINK("http://www.worldcat.org/oclc/124961036","WorldCat Record")</f>
        <v>WorldCat Record</v>
      </c>
      <c r="AX40" s="3" t="s">
        <v>527</v>
      </c>
      <c r="AY40" s="3" t="s">
        <v>528</v>
      </c>
      <c r="AZ40" s="3" t="s">
        <v>529</v>
      </c>
      <c r="BA40" s="3" t="s">
        <v>529</v>
      </c>
      <c r="BB40" s="3" t="s">
        <v>530</v>
      </c>
      <c r="BC40" s="3" t="s">
        <v>81</v>
      </c>
      <c r="BD40" s="3" t="s">
        <v>82</v>
      </c>
      <c r="BE40" s="3" t="s">
        <v>531</v>
      </c>
      <c r="BF40" s="3" t="s">
        <v>530</v>
      </c>
      <c r="BG40" s="3" t="s">
        <v>532</v>
      </c>
    </row>
    <row r="41" spans="1:59" ht="58" x14ac:dyDescent="0.35">
      <c r="A41" s="2" t="s">
        <v>59</v>
      </c>
      <c r="B41" s="2" t="s">
        <v>60</v>
      </c>
      <c r="C41" s="2" t="s">
        <v>533</v>
      </c>
      <c r="D41" s="2" t="s">
        <v>534</v>
      </c>
      <c r="E41" s="2" t="s">
        <v>535</v>
      </c>
      <c r="G41" s="3" t="s">
        <v>65</v>
      </c>
      <c r="I41" s="3" t="s">
        <v>65</v>
      </c>
      <c r="J41" s="3" t="s">
        <v>65</v>
      </c>
      <c r="K41" s="3" t="s">
        <v>66</v>
      </c>
      <c r="L41" s="2" t="s">
        <v>536</v>
      </c>
      <c r="M41" s="2" t="s">
        <v>537</v>
      </c>
      <c r="N41" s="3" t="s">
        <v>232</v>
      </c>
      <c r="P41" s="3" t="s">
        <v>120</v>
      </c>
      <c r="Q41" s="2" t="s">
        <v>538</v>
      </c>
      <c r="R41" s="3" t="s">
        <v>73</v>
      </c>
      <c r="S41" s="4">
        <v>0</v>
      </c>
      <c r="T41" s="4">
        <v>0</v>
      </c>
      <c r="W41" s="5" t="s">
        <v>75</v>
      </c>
      <c r="X41" s="5" t="s">
        <v>75</v>
      </c>
      <c r="Y41" s="4">
        <v>54</v>
      </c>
      <c r="Z41" s="4">
        <v>4</v>
      </c>
      <c r="AA41" s="4">
        <v>77</v>
      </c>
      <c r="AB41" s="4">
        <v>1</v>
      </c>
      <c r="AC41" s="4">
        <v>14</v>
      </c>
      <c r="AD41" s="4">
        <v>29</v>
      </c>
      <c r="AE41" s="4">
        <v>104</v>
      </c>
      <c r="AF41" s="4">
        <v>0</v>
      </c>
      <c r="AG41" s="4">
        <v>8</v>
      </c>
      <c r="AH41" s="4">
        <v>28</v>
      </c>
      <c r="AI41" s="4">
        <v>71</v>
      </c>
      <c r="AJ41" s="4">
        <v>2</v>
      </c>
      <c r="AK41" s="4">
        <v>20</v>
      </c>
      <c r="AL41" s="4">
        <v>19</v>
      </c>
      <c r="AM41" s="4">
        <v>37</v>
      </c>
      <c r="AN41" s="4">
        <v>0</v>
      </c>
      <c r="AO41" s="4">
        <v>0</v>
      </c>
      <c r="AP41" s="4">
        <v>2</v>
      </c>
      <c r="AQ41" s="4">
        <v>40</v>
      </c>
      <c r="AR41" s="3" t="s">
        <v>65</v>
      </c>
      <c r="AS41" s="3" t="s">
        <v>65</v>
      </c>
      <c r="AT41" s="3" t="s">
        <v>76</v>
      </c>
      <c r="AU41" s="6" t="str">
        <f>HYPERLINK("http://catalog.hathitrust.org/Record/100853693","HathiTrust Record")</f>
        <v>HathiTrust Record</v>
      </c>
      <c r="AV41" s="6" t="str">
        <f>HYPERLINK("http://mcgill.on.worldcat.org/oclc/816818703","Catalog Record")</f>
        <v>Catalog Record</v>
      </c>
      <c r="AW41" s="6" t="str">
        <f>HYPERLINK("http://www.worldcat.org/oclc/816818703","WorldCat Record")</f>
        <v>WorldCat Record</v>
      </c>
      <c r="AX41" s="3" t="s">
        <v>539</v>
      </c>
      <c r="AY41" s="3" t="s">
        <v>540</v>
      </c>
      <c r="AZ41" s="3" t="s">
        <v>541</v>
      </c>
      <c r="BA41" s="3" t="s">
        <v>541</v>
      </c>
      <c r="BB41" s="3" t="s">
        <v>542</v>
      </c>
      <c r="BC41" s="3" t="s">
        <v>81</v>
      </c>
      <c r="BD41" s="3" t="s">
        <v>82</v>
      </c>
      <c r="BE41" s="3" t="s">
        <v>543</v>
      </c>
      <c r="BF41" s="3" t="s">
        <v>542</v>
      </c>
      <c r="BG41" s="3" t="s">
        <v>544</v>
      </c>
    </row>
    <row r="42" spans="1:59" ht="58" x14ac:dyDescent="0.35">
      <c r="A42" s="2" t="s">
        <v>59</v>
      </c>
      <c r="B42" s="2" t="s">
        <v>60</v>
      </c>
      <c r="C42" s="2" t="s">
        <v>545</v>
      </c>
      <c r="D42" s="2" t="s">
        <v>546</v>
      </c>
      <c r="E42" s="2" t="s">
        <v>547</v>
      </c>
      <c r="G42" s="3" t="s">
        <v>65</v>
      </c>
      <c r="I42" s="3" t="s">
        <v>65</v>
      </c>
      <c r="J42" s="3" t="s">
        <v>65</v>
      </c>
      <c r="K42" s="3" t="s">
        <v>66</v>
      </c>
      <c r="M42" s="2" t="s">
        <v>548</v>
      </c>
      <c r="N42" s="3" t="s">
        <v>245</v>
      </c>
      <c r="O42" s="2" t="s">
        <v>549</v>
      </c>
      <c r="P42" s="3" t="s">
        <v>487</v>
      </c>
      <c r="Q42" s="2" t="s">
        <v>550</v>
      </c>
      <c r="R42" s="3" t="s">
        <v>73</v>
      </c>
      <c r="S42" s="4">
        <v>7</v>
      </c>
      <c r="T42" s="4">
        <v>7</v>
      </c>
      <c r="U42" s="5" t="s">
        <v>551</v>
      </c>
      <c r="V42" s="5" t="s">
        <v>551</v>
      </c>
      <c r="W42" s="5" t="s">
        <v>75</v>
      </c>
      <c r="X42" s="5" t="s">
        <v>75</v>
      </c>
      <c r="Y42" s="4">
        <v>4</v>
      </c>
      <c r="Z42" s="4">
        <v>1</v>
      </c>
      <c r="AA42" s="4">
        <v>18</v>
      </c>
      <c r="AB42" s="4">
        <v>1</v>
      </c>
      <c r="AC42" s="4">
        <v>2</v>
      </c>
      <c r="AD42" s="4">
        <v>0</v>
      </c>
      <c r="AE42" s="4">
        <v>8</v>
      </c>
      <c r="AF42" s="4">
        <v>0</v>
      </c>
      <c r="AG42" s="4">
        <v>1</v>
      </c>
      <c r="AH42" s="4">
        <v>0</v>
      </c>
      <c r="AI42" s="4">
        <v>3</v>
      </c>
      <c r="AJ42" s="4">
        <v>0</v>
      </c>
      <c r="AK42" s="4">
        <v>4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8</v>
      </c>
      <c r="AR42" s="3" t="s">
        <v>65</v>
      </c>
      <c r="AS42" s="3" t="s">
        <v>65</v>
      </c>
      <c r="AT42" s="3" t="s">
        <v>65</v>
      </c>
      <c r="AV42" s="6" t="str">
        <f>HYPERLINK("http://mcgill.on.worldcat.org/oclc/42947058","Catalog Record")</f>
        <v>Catalog Record</v>
      </c>
      <c r="AW42" s="6" t="str">
        <f>HYPERLINK("http://www.worldcat.org/oclc/42947058","WorldCat Record")</f>
        <v>WorldCat Record</v>
      </c>
      <c r="AX42" s="3" t="s">
        <v>552</v>
      </c>
      <c r="AY42" s="3" t="s">
        <v>553</v>
      </c>
      <c r="AZ42" s="3" t="s">
        <v>554</v>
      </c>
      <c r="BA42" s="3" t="s">
        <v>554</v>
      </c>
      <c r="BB42" s="3" t="s">
        <v>555</v>
      </c>
      <c r="BC42" s="3" t="s">
        <v>81</v>
      </c>
      <c r="BD42" s="3" t="s">
        <v>82</v>
      </c>
      <c r="BE42" s="3" t="s">
        <v>556</v>
      </c>
      <c r="BF42" s="3" t="s">
        <v>555</v>
      </c>
      <c r="BG42" s="3" t="s">
        <v>557</v>
      </c>
    </row>
    <row r="43" spans="1:59" ht="58" x14ac:dyDescent="0.35">
      <c r="A43" s="2" t="s">
        <v>59</v>
      </c>
      <c r="B43" s="2" t="s">
        <v>60</v>
      </c>
      <c r="C43" s="2" t="s">
        <v>558</v>
      </c>
      <c r="D43" s="2" t="s">
        <v>559</v>
      </c>
      <c r="E43" s="2" t="s">
        <v>560</v>
      </c>
      <c r="G43" s="3" t="s">
        <v>65</v>
      </c>
      <c r="I43" s="3" t="s">
        <v>65</v>
      </c>
      <c r="J43" s="3" t="s">
        <v>65</v>
      </c>
      <c r="K43" s="3" t="s">
        <v>66</v>
      </c>
      <c r="L43" s="2" t="s">
        <v>561</v>
      </c>
      <c r="M43" s="2" t="s">
        <v>562</v>
      </c>
      <c r="N43" s="3" t="s">
        <v>133</v>
      </c>
      <c r="O43" s="2" t="s">
        <v>563</v>
      </c>
      <c r="P43" s="3" t="s">
        <v>120</v>
      </c>
      <c r="Q43" s="2" t="s">
        <v>564</v>
      </c>
      <c r="R43" s="3" t="s">
        <v>73</v>
      </c>
      <c r="S43" s="4">
        <v>22</v>
      </c>
      <c r="T43" s="4">
        <v>22</v>
      </c>
      <c r="U43" s="5" t="s">
        <v>565</v>
      </c>
      <c r="V43" s="5" t="s">
        <v>565</v>
      </c>
      <c r="W43" s="5" t="s">
        <v>75</v>
      </c>
      <c r="X43" s="5" t="s">
        <v>75</v>
      </c>
      <c r="Y43" s="4">
        <v>130</v>
      </c>
      <c r="Z43" s="4">
        <v>8</v>
      </c>
      <c r="AA43" s="4">
        <v>16</v>
      </c>
      <c r="AB43" s="4">
        <v>1</v>
      </c>
      <c r="AC43" s="4">
        <v>2</v>
      </c>
      <c r="AD43" s="4">
        <v>16</v>
      </c>
      <c r="AE43" s="4">
        <v>34</v>
      </c>
      <c r="AF43" s="4">
        <v>0</v>
      </c>
      <c r="AG43" s="4">
        <v>1</v>
      </c>
      <c r="AH43" s="4">
        <v>12</v>
      </c>
      <c r="AI43" s="4">
        <v>29</v>
      </c>
      <c r="AJ43" s="4">
        <v>4</v>
      </c>
      <c r="AK43" s="4">
        <v>7</v>
      </c>
      <c r="AL43" s="4">
        <v>10</v>
      </c>
      <c r="AM43" s="4">
        <v>21</v>
      </c>
      <c r="AN43" s="4">
        <v>0</v>
      </c>
      <c r="AO43" s="4">
        <v>0</v>
      </c>
      <c r="AP43" s="4">
        <v>4</v>
      </c>
      <c r="AQ43" s="4">
        <v>6</v>
      </c>
      <c r="AR43" s="3" t="s">
        <v>65</v>
      </c>
      <c r="AS43" s="3" t="s">
        <v>65</v>
      </c>
      <c r="AT43" s="3" t="s">
        <v>65</v>
      </c>
      <c r="AV43" s="6" t="str">
        <f>HYPERLINK("http://mcgill.on.worldcat.org/oclc/111788","Catalog Record")</f>
        <v>Catalog Record</v>
      </c>
      <c r="AW43" s="6" t="str">
        <f>HYPERLINK("http://www.worldcat.org/oclc/111788","WorldCat Record")</f>
        <v>WorldCat Record</v>
      </c>
      <c r="AX43" s="3" t="s">
        <v>566</v>
      </c>
      <c r="AY43" s="3" t="s">
        <v>567</v>
      </c>
      <c r="AZ43" s="3" t="s">
        <v>568</v>
      </c>
      <c r="BA43" s="3" t="s">
        <v>568</v>
      </c>
      <c r="BB43" s="3" t="s">
        <v>569</v>
      </c>
      <c r="BC43" s="3" t="s">
        <v>81</v>
      </c>
      <c r="BD43" s="3" t="s">
        <v>82</v>
      </c>
      <c r="BE43" s="3" t="s">
        <v>570</v>
      </c>
      <c r="BF43" s="3" t="s">
        <v>569</v>
      </c>
      <c r="BG43" s="3" t="s">
        <v>571</v>
      </c>
    </row>
    <row r="44" spans="1:59" ht="58" x14ac:dyDescent="0.35">
      <c r="A44" s="2" t="s">
        <v>59</v>
      </c>
      <c r="B44" s="2" t="s">
        <v>60</v>
      </c>
      <c r="C44" s="2" t="s">
        <v>572</v>
      </c>
      <c r="D44" s="2" t="s">
        <v>573</v>
      </c>
      <c r="E44" s="2" t="s">
        <v>574</v>
      </c>
      <c r="G44" s="3" t="s">
        <v>65</v>
      </c>
      <c r="I44" s="3" t="s">
        <v>65</v>
      </c>
      <c r="J44" s="3" t="s">
        <v>65</v>
      </c>
      <c r="K44" s="3" t="s">
        <v>66</v>
      </c>
      <c r="L44" s="2" t="s">
        <v>575</v>
      </c>
      <c r="M44" s="2" t="s">
        <v>576</v>
      </c>
      <c r="N44" s="3" t="s">
        <v>577</v>
      </c>
      <c r="P44" s="3" t="s">
        <v>120</v>
      </c>
      <c r="R44" s="3" t="s">
        <v>73</v>
      </c>
      <c r="S44" s="4">
        <v>56</v>
      </c>
      <c r="T44" s="4">
        <v>56</v>
      </c>
      <c r="U44" s="5" t="s">
        <v>565</v>
      </c>
      <c r="V44" s="5" t="s">
        <v>565</v>
      </c>
      <c r="W44" s="5" t="s">
        <v>75</v>
      </c>
      <c r="X44" s="5" t="s">
        <v>75</v>
      </c>
      <c r="Y44" s="4">
        <v>152</v>
      </c>
      <c r="Z44" s="4">
        <v>4</v>
      </c>
      <c r="AA44" s="4">
        <v>4</v>
      </c>
      <c r="AB44" s="4">
        <v>1</v>
      </c>
      <c r="AC44" s="4">
        <v>1</v>
      </c>
      <c r="AD44" s="4">
        <v>10</v>
      </c>
      <c r="AE44" s="4">
        <v>10</v>
      </c>
      <c r="AF44" s="4">
        <v>0</v>
      </c>
      <c r="AG44" s="4">
        <v>0</v>
      </c>
      <c r="AH44" s="4">
        <v>9</v>
      </c>
      <c r="AI44" s="4">
        <v>9</v>
      </c>
      <c r="AJ44" s="4">
        <v>1</v>
      </c>
      <c r="AK44" s="4">
        <v>1</v>
      </c>
      <c r="AL44" s="4">
        <v>5</v>
      </c>
      <c r="AM44" s="4">
        <v>5</v>
      </c>
      <c r="AN44" s="4">
        <v>0</v>
      </c>
      <c r="AO44" s="4">
        <v>0</v>
      </c>
      <c r="AP44" s="4">
        <v>1</v>
      </c>
      <c r="AQ44" s="4">
        <v>1</v>
      </c>
      <c r="AR44" s="3" t="s">
        <v>65</v>
      </c>
      <c r="AS44" s="3" t="s">
        <v>65</v>
      </c>
      <c r="AT44" s="3" t="s">
        <v>65</v>
      </c>
      <c r="AV44" s="6" t="str">
        <f>HYPERLINK("http://mcgill.on.worldcat.org/oclc/22269874","Catalog Record")</f>
        <v>Catalog Record</v>
      </c>
      <c r="AW44" s="6" t="str">
        <f>HYPERLINK("http://www.worldcat.org/oclc/22269874","WorldCat Record")</f>
        <v>WorldCat Record</v>
      </c>
      <c r="AX44" s="3" t="s">
        <v>578</v>
      </c>
      <c r="AY44" s="3" t="s">
        <v>579</v>
      </c>
      <c r="AZ44" s="3" t="s">
        <v>580</v>
      </c>
      <c r="BA44" s="3" t="s">
        <v>580</v>
      </c>
      <c r="BB44" s="3" t="s">
        <v>581</v>
      </c>
      <c r="BC44" s="3" t="s">
        <v>81</v>
      </c>
      <c r="BD44" s="3" t="s">
        <v>82</v>
      </c>
      <c r="BE44" s="3" t="s">
        <v>582</v>
      </c>
      <c r="BF44" s="3" t="s">
        <v>581</v>
      </c>
      <c r="BG44" s="3" t="s">
        <v>583</v>
      </c>
    </row>
    <row r="45" spans="1:59" ht="58" x14ac:dyDescent="0.35">
      <c r="A45" s="2" t="s">
        <v>59</v>
      </c>
      <c r="B45" s="2" t="s">
        <v>60</v>
      </c>
      <c r="C45" s="2" t="s">
        <v>584</v>
      </c>
      <c r="D45" s="2" t="s">
        <v>585</v>
      </c>
      <c r="E45" s="2" t="s">
        <v>586</v>
      </c>
      <c r="G45" s="3" t="s">
        <v>65</v>
      </c>
      <c r="I45" s="3" t="s">
        <v>65</v>
      </c>
      <c r="J45" s="3" t="s">
        <v>65</v>
      </c>
      <c r="K45" s="3" t="s">
        <v>66</v>
      </c>
      <c r="L45" s="2" t="s">
        <v>587</v>
      </c>
      <c r="M45" s="2" t="s">
        <v>588</v>
      </c>
      <c r="N45" s="3" t="s">
        <v>589</v>
      </c>
      <c r="P45" s="3" t="s">
        <v>513</v>
      </c>
      <c r="Q45" s="2" t="s">
        <v>590</v>
      </c>
      <c r="R45" s="3" t="s">
        <v>73</v>
      </c>
      <c r="S45" s="4">
        <v>21</v>
      </c>
      <c r="T45" s="4">
        <v>21</v>
      </c>
      <c r="U45" s="5" t="s">
        <v>591</v>
      </c>
      <c r="V45" s="5" t="s">
        <v>591</v>
      </c>
      <c r="W45" s="5" t="s">
        <v>75</v>
      </c>
      <c r="X45" s="5" t="s">
        <v>75</v>
      </c>
      <c r="Y45" s="4">
        <v>21</v>
      </c>
      <c r="Z45" s="4">
        <v>4</v>
      </c>
      <c r="AA45" s="4">
        <v>9</v>
      </c>
      <c r="AB45" s="4">
        <v>1</v>
      </c>
      <c r="AC45" s="4">
        <v>6</v>
      </c>
      <c r="AD45" s="4">
        <v>6</v>
      </c>
      <c r="AE45" s="4">
        <v>10</v>
      </c>
      <c r="AF45" s="4">
        <v>0</v>
      </c>
      <c r="AG45" s="4">
        <v>3</v>
      </c>
      <c r="AH45" s="4">
        <v>5</v>
      </c>
      <c r="AI45" s="4">
        <v>7</v>
      </c>
      <c r="AJ45" s="4">
        <v>1</v>
      </c>
      <c r="AK45" s="4">
        <v>4</v>
      </c>
      <c r="AL45" s="4">
        <v>4</v>
      </c>
      <c r="AM45" s="4">
        <v>5</v>
      </c>
      <c r="AN45" s="4">
        <v>0</v>
      </c>
      <c r="AO45" s="4">
        <v>1</v>
      </c>
      <c r="AP45" s="4">
        <v>2</v>
      </c>
      <c r="AQ45" s="4">
        <v>4</v>
      </c>
      <c r="AR45" s="3" t="s">
        <v>65</v>
      </c>
      <c r="AS45" s="3" t="s">
        <v>65</v>
      </c>
      <c r="AT45" s="3" t="s">
        <v>65</v>
      </c>
      <c r="AV45" s="6" t="str">
        <f>HYPERLINK("http://mcgill.on.worldcat.org/oclc/16991431","Catalog Record")</f>
        <v>Catalog Record</v>
      </c>
      <c r="AW45" s="6" t="str">
        <f>HYPERLINK("http://www.worldcat.org/oclc/16991431","WorldCat Record")</f>
        <v>WorldCat Record</v>
      </c>
      <c r="AX45" s="3" t="s">
        <v>592</v>
      </c>
      <c r="AY45" s="3" t="s">
        <v>593</v>
      </c>
      <c r="AZ45" s="3" t="s">
        <v>594</v>
      </c>
      <c r="BA45" s="3" t="s">
        <v>594</v>
      </c>
      <c r="BB45" s="3" t="s">
        <v>595</v>
      </c>
      <c r="BC45" s="3" t="s">
        <v>81</v>
      </c>
      <c r="BD45" s="3" t="s">
        <v>82</v>
      </c>
      <c r="BF45" s="3" t="s">
        <v>595</v>
      </c>
      <c r="BG45" s="3" t="s">
        <v>596</v>
      </c>
    </row>
    <row r="46" spans="1:59" ht="58" x14ac:dyDescent="0.35">
      <c r="A46" s="2" t="s">
        <v>59</v>
      </c>
      <c r="B46" s="2" t="s">
        <v>60</v>
      </c>
      <c r="C46" s="2" t="s">
        <v>597</v>
      </c>
      <c r="D46" s="2" t="s">
        <v>598</v>
      </c>
      <c r="E46" s="2" t="s">
        <v>599</v>
      </c>
      <c r="G46" s="3" t="s">
        <v>65</v>
      </c>
      <c r="I46" s="3" t="s">
        <v>65</v>
      </c>
      <c r="J46" s="3" t="s">
        <v>65</v>
      </c>
      <c r="K46" s="3" t="s">
        <v>66</v>
      </c>
      <c r="L46" s="2" t="s">
        <v>600</v>
      </c>
      <c r="M46" s="2" t="s">
        <v>601</v>
      </c>
      <c r="N46" s="3" t="s">
        <v>190</v>
      </c>
      <c r="P46" s="3" t="s">
        <v>120</v>
      </c>
      <c r="R46" s="3" t="s">
        <v>73</v>
      </c>
      <c r="S46" s="4">
        <v>3</v>
      </c>
      <c r="T46" s="4">
        <v>3</v>
      </c>
      <c r="U46" s="5" t="s">
        <v>602</v>
      </c>
      <c r="V46" s="5" t="s">
        <v>602</v>
      </c>
      <c r="W46" s="5" t="s">
        <v>75</v>
      </c>
      <c r="X46" s="5" t="s">
        <v>75</v>
      </c>
      <c r="Y46" s="4">
        <v>34</v>
      </c>
      <c r="Z46" s="4">
        <v>3</v>
      </c>
      <c r="AA46" s="4">
        <v>4</v>
      </c>
      <c r="AB46" s="4">
        <v>1</v>
      </c>
      <c r="AC46" s="4">
        <v>2</v>
      </c>
      <c r="AD46" s="4">
        <v>15</v>
      </c>
      <c r="AE46" s="4">
        <v>16</v>
      </c>
      <c r="AF46" s="4">
        <v>0</v>
      </c>
      <c r="AG46" s="4">
        <v>1</v>
      </c>
      <c r="AH46" s="4">
        <v>14</v>
      </c>
      <c r="AI46" s="4">
        <v>14</v>
      </c>
      <c r="AJ46" s="4">
        <v>2</v>
      </c>
      <c r="AK46" s="4">
        <v>3</v>
      </c>
      <c r="AL46" s="4">
        <v>10</v>
      </c>
      <c r="AM46" s="4">
        <v>10</v>
      </c>
      <c r="AN46" s="4">
        <v>0</v>
      </c>
      <c r="AO46" s="4">
        <v>0</v>
      </c>
      <c r="AP46" s="4">
        <v>2</v>
      </c>
      <c r="AQ46" s="4">
        <v>3</v>
      </c>
      <c r="AR46" s="3" t="s">
        <v>65</v>
      </c>
      <c r="AS46" s="3" t="s">
        <v>65</v>
      </c>
      <c r="AT46" s="3" t="s">
        <v>65</v>
      </c>
      <c r="AV46" s="6" t="str">
        <f>HYPERLINK("http://mcgill.on.worldcat.org/oclc/637335","Catalog Record")</f>
        <v>Catalog Record</v>
      </c>
      <c r="AW46" s="6" t="str">
        <f>HYPERLINK("http://www.worldcat.org/oclc/637335","WorldCat Record")</f>
        <v>WorldCat Record</v>
      </c>
      <c r="AX46" s="3" t="s">
        <v>603</v>
      </c>
      <c r="AY46" s="3" t="s">
        <v>604</v>
      </c>
      <c r="AZ46" s="3" t="s">
        <v>605</v>
      </c>
      <c r="BA46" s="3" t="s">
        <v>605</v>
      </c>
      <c r="BB46" s="3" t="s">
        <v>606</v>
      </c>
      <c r="BC46" s="3" t="s">
        <v>81</v>
      </c>
      <c r="BD46" s="3" t="s">
        <v>82</v>
      </c>
      <c r="BF46" s="3" t="s">
        <v>606</v>
      </c>
      <c r="BG46" s="3" t="s">
        <v>607</v>
      </c>
    </row>
    <row r="47" spans="1:59" ht="58" x14ac:dyDescent="0.35">
      <c r="A47" s="2" t="s">
        <v>59</v>
      </c>
      <c r="B47" s="2" t="s">
        <v>60</v>
      </c>
      <c r="C47" s="2" t="s">
        <v>608</v>
      </c>
      <c r="D47" s="2" t="s">
        <v>609</v>
      </c>
      <c r="E47" s="2" t="s">
        <v>610</v>
      </c>
      <c r="G47" s="3" t="s">
        <v>65</v>
      </c>
      <c r="I47" s="3" t="s">
        <v>65</v>
      </c>
      <c r="J47" s="3" t="s">
        <v>65</v>
      </c>
      <c r="K47" s="3" t="s">
        <v>66</v>
      </c>
      <c r="L47" s="2" t="s">
        <v>611</v>
      </c>
      <c r="M47" s="2" t="s">
        <v>612</v>
      </c>
      <c r="N47" s="3" t="s">
        <v>613</v>
      </c>
      <c r="O47" s="2" t="s">
        <v>614</v>
      </c>
      <c r="P47" s="3" t="s">
        <v>615</v>
      </c>
      <c r="R47" s="3" t="s">
        <v>73</v>
      </c>
      <c r="S47" s="4">
        <v>13</v>
      </c>
      <c r="T47" s="4">
        <v>13</v>
      </c>
      <c r="U47" s="5" t="s">
        <v>616</v>
      </c>
      <c r="V47" s="5" t="s">
        <v>616</v>
      </c>
      <c r="W47" s="5" t="s">
        <v>75</v>
      </c>
      <c r="X47" s="5" t="s">
        <v>75</v>
      </c>
      <c r="Y47" s="4">
        <v>21</v>
      </c>
      <c r="Z47" s="4">
        <v>5</v>
      </c>
      <c r="AA47" s="4">
        <v>9</v>
      </c>
      <c r="AB47" s="4">
        <v>1</v>
      </c>
      <c r="AC47" s="4">
        <v>1</v>
      </c>
      <c r="AD47" s="4">
        <v>7</v>
      </c>
      <c r="AE47" s="4">
        <v>68</v>
      </c>
      <c r="AF47" s="4">
        <v>0</v>
      </c>
      <c r="AG47" s="4">
        <v>0</v>
      </c>
      <c r="AH47" s="4">
        <v>6</v>
      </c>
      <c r="AI47" s="4">
        <v>62</v>
      </c>
      <c r="AJ47" s="4">
        <v>1</v>
      </c>
      <c r="AK47" s="4">
        <v>3</v>
      </c>
      <c r="AL47" s="4">
        <v>3</v>
      </c>
      <c r="AM47" s="4">
        <v>40</v>
      </c>
      <c r="AN47" s="4">
        <v>0</v>
      </c>
      <c r="AO47" s="4">
        <v>5</v>
      </c>
      <c r="AP47" s="4">
        <v>2</v>
      </c>
      <c r="AQ47" s="4">
        <v>4</v>
      </c>
      <c r="AR47" s="3" t="s">
        <v>65</v>
      </c>
      <c r="AS47" s="3" t="s">
        <v>65</v>
      </c>
      <c r="AT47" s="3" t="s">
        <v>65</v>
      </c>
      <c r="AV47" s="6" t="str">
        <f>HYPERLINK("http://mcgill.on.worldcat.org/oclc/4764927","Catalog Record")</f>
        <v>Catalog Record</v>
      </c>
      <c r="AW47" s="6" t="str">
        <f>HYPERLINK("http://www.worldcat.org/oclc/4764927","WorldCat Record")</f>
        <v>WorldCat Record</v>
      </c>
      <c r="AX47" s="3" t="s">
        <v>617</v>
      </c>
      <c r="AY47" s="3" t="s">
        <v>618</v>
      </c>
      <c r="AZ47" s="3" t="s">
        <v>619</v>
      </c>
      <c r="BA47" s="3" t="s">
        <v>619</v>
      </c>
      <c r="BB47" s="3" t="s">
        <v>620</v>
      </c>
      <c r="BC47" s="3" t="s">
        <v>81</v>
      </c>
      <c r="BD47" s="3" t="s">
        <v>82</v>
      </c>
      <c r="BE47" s="3" t="s">
        <v>621</v>
      </c>
      <c r="BF47" s="3" t="s">
        <v>620</v>
      </c>
      <c r="BG47" s="3" t="s">
        <v>622</v>
      </c>
    </row>
    <row r="48" spans="1:59" ht="58" x14ac:dyDescent="0.35">
      <c r="A48" s="2" t="s">
        <v>59</v>
      </c>
      <c r="B48" s="2" t="s">
        <v>60</v>
      </c>
      <c r="C48" s="2" t="s">
        <v>623</v>
      </c>
      <c r="D48" s="2" t="s">
        <v>624</v>
      </c>
      <c r="E48" s="2" t="s">
        <v>625</v>
      </c>
      <c r="G48" s="3" t="s">
        <v>65</v>
      </c>
      <c r="I48" s="3" t="s">
        <v>65</v>
      </c>
      <c r="J48" s="3" t="s">
        <v>65</v>
      </c>
      <c r="K48" s="3" t="s">
        <v>66</v>
      </c>
      <c r="L48" s="2" t="s">
        <v>626</v>
      </c>
      <c r="M48" s="2" t="s">
        <v>627</v>
      </c>
      <c r="N48" s="3" t="s">
        <v>628</v>
      </c>
      <c r="P48" s="3" t="s">
        <v>120</v>
      </c>
      <c r="R48" s="3" t="s">
        <v>73</v>
      </c>
      <c r="S48" s="4">
        <v>3</v>
      </c>
      <c r="T48" s="4">
        <v>3</v>
      </c>
      <c r="U48" s="5" t="s">
        <v>565</v>
      </c>
      <c r="V48" s="5" t="s">
        <v>565</v>
      </c>
      <c r="W48" s="5" t="s">
        <v>75</v>
      </c>
      <c r="X48" s="5" t="s">
        <v>75</v>
      </c>
      <c r="Y48" s="4">
        <v>37</v>
      </c>
      <c r="Z48" s="4">
        <v>4</v>
      </c>
      <c r="AA48" s="4">
        <v>4</v>
      </c>
      <c r="AB48" s="4">
        <v>1</v>
      </c>
      <c r="AC48" s="4">
        <v>1</v>
      </c>
      <c r="AD48" s="4">
        <v>7</v>
      </c>
      <c r="AE48" s="4">
        <v>7</v>
      </c>
      <c r="AF48" s="4">
        <v>0</v>
      </c>
      <c r="AG48" s="4">
        <v>0</v>
      </c>
      <c r="AH48" s="4">
        <v>5</v>
      </c>
      <c r="AI48" s="4">
        <v>5</v>
      </c>
      <c r="AJ48" s="4">
        <v>1</v>
      </c>
      <c r="AK48" s="4">
        <v>1</v>
      </c>
      <c r="AL48" s="4">
        <v>2</v>
      </c>
      <c r="AM48" s="4">
        <v>2</v>
      </c>
      <c r="AN48" s="4">
        <v>0</v>
      </c>
      <c r="AO48" s="4">
        <v>0</v>
      </c>
      <c r="AP48" s="4">
        <v>1</v>
      </c>
      <c r="AQ48" s="4">
        <v>1</v>
      </c>
      <c r="AR48" s="3" t="s">
        <v>65</v>
      </c>
      <c r="AS48" s="3" t="s">
        <v>65</v>
      </c>
      <c r="AT48" s="3" t="s">
        <v>65</v>
      </c>
      <c r="AV48" s="6" t="str">
        <f>HYPERLINK("http://mcgill.on.worldcat.org/oclc/375234","Catalog Record")</f>
        <v>Catalog Record</v>
      </c>
      <c r="AW48" s="6" t="str">
        <f>HYPERLINK("http://www.worldcat.org/oclc/375234","WorldCat Record")</f>
        <v>WorldCat Record</v>
      </c>
      <c r="AX48" s="3" t="s">
        <v>629</v>
      </c>
      <c r="AY48" s="3" t="s">
        <v>630</v>
      </c>
      <c r="AZ48" s="3" t="s">
        <v>631</v>
      </c>
      <c r="BA48" s="3" t="s">
        <v>631</v>
      </c>
      <c r="BB48" s="3" t="s">
        <v>632</v>
      </c>
      <c r="BC48" s="3" t="s">
        <v>81</v>
      </c>
      <c r="BD48" s="3" t="s">
        <v>82</v>
      </c>
      <c r="BF48" s="3" t="s">
        <v>632</v>
      </c>
      <c r="BG48" s="3" t="s">
        <v>633</v>
      </c>
    </row>
    <row r="49" spans="1:59" ht="58" x14ac:dyDescent="0.35">
      <c r="A49" s="2" t="s">
        <v>59</v>
      </c>
      <c r="B49" s="2" t="s">
        <v>60</v>
      </c>
      <c r="C49" s="2" t="s">
        <v>634</v>
      </c>
      <c r="D49" s="2" t="s">
        <v>635</v>
      </c>
      <c r="E49" s="2" t="s">
        <v>636</v>
      </c>
      <c r="G49" s="3" t="s">
        <v>65</v>
      </c>
      <c r="I49" s="3" t="s">
        <v>65</v>
      </c>
      <c r="J49" s="3" t="s">
        <v>65</v>
      </c>
      <c r="K49" s="3" t="s">
        <v>66</v>
      </c>
      <c r="M49" s="2" t="s">
        <v>637</v>
      </c>
      <c r="N49" s="3" t="s">
        <v>190</v>
      </c>
      <c r="P49" s="3" t="s">
        <v>120</v>
      </c>
      <c r="R49" s="3" t="s">
        <v>73</v>
      </c>
      <c r="S49" s="4">
        <v>16</v>
      </c>
      <c r="T49" s="4">
        <v>16</v>
      </c>
      <c r="U49" s="5" t="s">
        <v>638</v>
      </c>
      <c r="V49" s="5" t="s">
        <v>638</v>
      </c>
      <c r="W49" s="5" t="s">
        <v>75</v>
      </c>
      <c r="X49" s="5" t="s">
        <v>75</v>
      </c>
      <c r="Y49" s="4">
        <v>94</v>
      </c>
      <c r="Z49" s="4">
        <v>6</v>
      </c>
      <c r="AA49" s="4">
        <v>7</v>
      </c>
      <c r="AB49" s="4">
        <v>1</v>
      </c>
      <c r="AC49" s="4">
        <v>1</v>
      </c>
      <c r="AD49" s="4">
        <v>26</v>
      </c>
      <c r="AE49" s="4">
        <v>27</v>
      </c>
      <c r="AF49" s="4">
        <v>0</v>
      </c>
      <c r="AG49" s="4">
        <v>0</v>
      </c>
      <c r="AH49" s="4">
        <v>24</v>
      </c>
      <c r="AI49" s="4">
        <v>25</v>
      </c>
      <c r="AJ49" s="4">
        <v>1</v>
      </c>
      <c r="AK49" s="4">
        <v>1</v>
      </c>
      <c r="AL49" s="4">
        <v>17</v>
      </c>
      <c r="AM49" s="4">
        <v>18</v>
      </c>
      <c r="AN49" s="4">
        <v>0</v>
      </c>
      <c r="AO49" s="4">
        <v>0</v>
      </c>
      <c r="AP49" s="4">
        <v>3</v>
      </c>
      <c r="AQ49" s="4">
        <v>3</v>
      </c>
      <c r="AR49" s="3" t="s">
        <v>65</v>
      </c>
      <c r="AS49" s="3" t="s">
        <v>65</v>
      </c>
      <c r="AT49" s="3" t="s">
        <v>76</v>
      </c>
      <c r="AU49" s="6" t="str">
        <f>HYPERLINK("http://catalog.hathitrust.org/Record/004430844","HathiTrust Record")</f>
        <v>HathiTrust Record</v>
      </c>
      <c r="AV49" s="6" t="str">
        <f>HYPERLINK("http://mcgill.on.worldcat.org/oclc/284622","Catalog Record")</f>
        <v>Catalog Record</v>
      </c>
      <c r="AW49" s="6" t="str">
        <f>HYPERLINK("http://www.worldcat.org/oclc/284622","WorldCat Record")</f>
        <v>WorldCat Record</v>
      </c>
      <c r="AX49" s="3" t="s">
        <v>639</v>
      </c>
      <c r="AY49" s="3" t="s">
        <v>640</v>
      </c>
      <c r="AZ49" s="3" t="s">
        <v>641</v>
      </c>
      <c r="BA49" s="3" t="s">
        <v>641</v>
      </c>
      <c r="BB49" s="3" t="s">
        <v>642</v>
      </c>
      <c r="BC49" s="3" t="s">
        <v>81</v>
      </c>
      <c r="BD49" s="3" t="s">
        <v>82</v>
      </c>
      <c r="BF49" s="3" t="s">
        <v>642</v>
      </c>
      <c r="BG49" s="3" t="s">
        <v>643</v>
      </c>
    </row>
  </sheetData>
  <autoFilter ref="A1:BG49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7223C378089942809A7943C4880DE6" ma:contentTypeVersion="12" ma:contentTypeDescription="Create a new document." ma:contentTypeScope="" ma:versionID="36d975042bf97339687dfe0e10a71455">
  <xsd:schema xmlns:xsd="http://www.w3.org/2001/XMLSchema" xmlns:xs="http://www.w3.org/2001/XMLSchema" xmlns:p="http://schemas.microsoft.com/office/2006/metadata/properties" xmlns:ns3="8fa821e5-be0b-4978-8cb3-cce5e1f24c34" xmlns:ns4="8b7c810d-c9c3-4987-b0d7-7c20b69da642" targetNamespace="http://schemas.microsoft.com/office/2006/metadata/properties" ma:root="true" ma:fieldsID="358779577b353762824036ff6a96c571" ns3:_="" ns4:_="">
    <xsd:import namespace="8fa821e5-be0b-4978-8cb3-cce5e1f24c34"/>
    <xsd:import namespace="8b7c810d-c9c3-4987-b0d7-7c20b69da6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821e5-be0b-4978-8cb3-cce5e1f24c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7c810d-c9c3-4987-b0d7-7c20b69da6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95DAB8-A143-4D9C-B08E-317A8D74C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821e5-be0b-4978-8cb3-cce5e1f24c34"/>
    <ds:schemaRef ds:uri="8b7c810d-c9c3-4987-b0d7-7c20b69da6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88B908-9FD0-4B73-8778-CF33E1C38F28}">
  <ds:schemaRefs>
    <ds:schemaRef ds:uri="http://schemas.microsoft.com/office/2006/metadata/properties"/>
    <ds:schemaRef ds:uri="8fa821e5-be0b-4978-8cb3-cce5e1f24c3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b7c810d-c9c3-4987-b0d7-7c20b69da642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6246F9-05EE-44F3-A199-BA62E389D9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Print Books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Houle</dc:creator>
  <cp:lastModifiedBy>Eamon Duffy, Mr.</cp:lastModifiedBy>
  <dcterms:created xsi:type="dcterms:W3CDTF">2020-07-20T06:17:17Z</dcterms:created>
  <dcterms:modified xsi:type="dcterms:W3CDTF">2020-12-13T20:32:39Z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0x010100627223C378089942809A7943C4880DE6</vt:lpwstr>
  </property>
</Properties>
</file>